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3" activeTab="12"/>
  </bookViews>
  <sheets>
    <sheet name="Andebol F" sheetId="1" r:id="rId1"/>
    <sheet name="Andebol M" sheetId="4" r:id="rId2"/>
    <sheet name="Basquetebol F" sheetId="2" r:id="rId3"/>
    <sheet name="Basquetebol M" sheetId="5" r:id="rId4"/>
    <sheet name="Corfebol mx" sheetId="17" r:id="rId5"/>
    <sheet name="Futebol 11 M" sheetId="6" r:id="rId6"/>
    <sheet name="Futsal F" sheetId="7" r:id="rId7"/>
    <sheet name="Futsal M" sheetId="8" r:id="rId8"/>
    <sheet name="Rugby 7 F" sheetId="16" r:id="rId9"/>
    <sheet name="Rugby 7 M" sheetId="3" r:id="rId10"/>
    <sheet name="Voleibol F" sheetId="9" r:id="rId11"/>
    <sheet name="Voleibol M" sheetId="13" r:id="rId12"/>
    <sheet name="Calendário Geral" sheetId="14" r:id="rId13"/>
  </sheets>
  <definedNames>
    <definedName name="_xlnm._FilterDatabase" localSheetId="12" hidden="1">'Calendário Geral'!$A$1:$W$264</definedName>
    <definedName name="_xlnm.Print_Area" localSheetId="0">'Andebol F'!$B$1:$K$59</definedName>
    <definedName name="_xlnm.Print_Area" localSheetId="1">'Andebol M'!$B$1:$K$94</definedName>
    <definedName name="_xlnm.Print_Area" localSheetId="2">'Basquetebol F'!$B$1:$K$59</definedName>
    <definedName name="_xlnm.Print_Area" localSheetId="3">'Basquetebol M'!$B$1:$K$92</definedName>
    <definedName name="_xlnm.Print_Area" localSheetId="12">'Calendário Geral'!$C$1:$K$232</definedName>
    <definedName name="_xlnm.Print_Area" localSheetId="4">'Corfebol mx'!$B$1:$K$75</definedName>
    <definedName name="_xlnm.Print_Area" localSheetId="5">'Futebol 11 M'!$B$1:$K$94</definedName>
    <definedName name="_xlnm.Print_Area" localSheetId="6">'Futsal F'!$B$1:$K$94</definedName>
    <definedName name="_xlnm.Print_Area" localSheetId="7">'Futsal M'!$B$1:$K$116</definedName>
    <definedName name="_xlnm.Print_Area" localSheetId="8">'Rugby 7 F'!$B$1:$K$33</definedName>
    <definedName name="_xlnm.Print_Area" localSheetId="9">'Rugby 7 M'!$B$1:$K$59</definedName>
    <definedName name="_xlnm.Print_Area" localSheetId="10">'Voleibol F'!$A$1:$T$93</definedName>
    <definedName name="_xlnm.Print_Area" localSheetId="11">'Voleibol M'!$A$1:$T$92</definedName>
    <definedName name="_xlnm.Print_Titles" localSheetId="12">'Calendário Geral'!$1:$1</definedName>
  </definedNames>
  <calcPr calcId="145621"/>
</workbook>
</file>

<file path=xl/calcChain.xml><?xml version="1.0" encoding="utf-8"?>
<calcChain xmlns="http://schemas.openxmlformats.org/spreadsheetml/2006/main">
  <c r="F258" i="14" l="1"/>
  <c r="B262" i="14"/>
  <c r="C262" i="14"/>
  <c r="D262" i="14"/>
  <c r="F262" i="14"/>
  <c r="H262" i="14"/>
  <c r="I262" i="14"/>
  <c r="J262" i="14"/>
  <c r="K262" i="14"/>
  <c r="B263" i="14"/>
  <c r="C263" i="14"/>
  <c r="D263" i="14"/>
  <c r="F263" i="14"/>
  <c r="J263" i="14"/>
  <c r="K263" i="14"/>
  <c r="B264" i="14"/>
  <c r="C264" i="14"/>
  <c r="D264" i="14"/>
  <c r="F264" i="14"/>
  <c r="J264" i="14"/>
  <c r="K264" i="14"/>
  <c r="B258" i="14"/>
  <c r="C258" i="14"/>
  <c r="D258" i="14"/>
  <c r="H258" i="14"/>
  <c r="I258" i="14"/>
  <c r="J258" i="14"/>
  <c r="K258" i="14"/>
  <c r="B259" i="14"/>
  <c r="C259" i="14"/>
  <c r="D259" i="14"/>
  <c r="F259" i="14"/>
  <c r="H259" i="14"/>
  <c r="I259" i="14"/>
  <c r="J259" i="14"/>
  <c r="K259" i="14"/>
  <c r="B260" i="14"/>
  <c r="C260" i="14"/>
  <c r="D260" i="14"/>
  <c r="F260" i="14"/>
  <c r="H260" i="14"/>
  <c r="I260" i="14"/>
  <c r="J260" i="14"/>
  <c r="K260" i="14"/>
  <c r="B261" i="14"/>
  <c r="C261" i="14"/>
  <c r="D261" i="14"/>
  <c r="F261" i="14"/>
  <c r="H261" i="14"/>
  <c r="I261" i="14"/>
  <c r="J261" i="14"/>
  <c r="K261" i="14"/>
  <c r="C256" i="14"/>
  <c r="D256" i="14"/>
  <c r="F256" i="14"/>
  <c r="J256" i="14"/>
  <c r="K256" i="14"/>
  <c r="C257" i="14"/>
  <c r="D257" i="14"/>
  <c r="F257" i="14"/>
  <c r="J257" i="14"/>
  <c r="K257" i="14"/>
  <c r="B256" i="14"/>
  <c r="B257" i="14"/>
  <c r="J240" i="14"/>
  <c r="K240" i="14"/>
  <c r="J241" i="14"/>
  <c r="K241" i="14"/>
  <c r="J244" i="14"/>
  <c r="K244" i="14"/>
  <c r="J245" i="14"/>
  <c r="K245" i="14"/>
  <c r="J248" i="14"/>
  <c r="K248" i="14"/>
  <c r="J249" i="14"/>
  <c r="K249" i="14"/>
  <c r="J252" i="14"/>
  <c r="K252" i="14"/>
  <c r="J253" i="14"/>
  <c r="K253" i="14"/>
  <c r="F240" i="14"/>
  <c r="F241" i="14"/>
  <c r="F244" i="14"/>
  <c r="F245" i="14"/>
  <c r="F248" i="14"/>
  <c r="F249" i="14"/>
  <c r="F252" i="14"/>
  <c r="F253" i="14"/>
  <c r="C240" i="14"/>
  <c r="D240" i="14"/>
  <c r="C241" i="14"/>
  <c r="D241" i="14"/>
  <c r="C244" i="14"/>
  <c r="D244" i="14"/>
  <c r="C245" i="14"/>
  <c r="D245" i="14"/>
  <c r="C248" i="14"/>
  <c r="D248" i="14"/>
  <c r="C249" i="14"/>
  <c r="D249" i="14"/>
  <c r="C252" i="14"/>
  <c r="D252" i="14"/>
  <c r="C253" i="14"/>
  <c r="D253" i="14"/>
  <c r="B240" i="14"/>
  <c r="B241" i="14"/>
  <c r="B244" i="14"/>
  <c r="B245" i="14"/>
  <c r="B248" i="14"/>
  <c r="B249" i="14"/>
  <c r="B252" i="14"/>
  <c r="B253" i="14"/>
  <c r="J239" i="14"/>
  <c r="K239" i="14"/>
  <c r="J242" i="14"/>
  <c r="K242" i="14"/>
  <c r="J243" i="14"/>
  <c r="K243" i="14"/>
  <c r="J246" i="14"/>
  <c r="K246" i="14"/>
  <c r="J247" i="14"/>
  <c r="K247" i="14"/>
  <c r="J250" i="14"/>
  <c r="K250" i="14"/>
  <c r="J251" i="14"/>
  <c r="K251" i="14"/>
  <c r="J254" i="14"/>
  <c r="K254" i="14"/>
  <c r="J255" i="14"/>
  <c r="K255" i="14"/>
  <c r="F239" i="14"/>
  <c r="F242" i="14"/>
  <c r="F243" i="14"/>
  <c r="F246" i="14"/>
  <c r="F247" i="14"/>
  <c r="F250" i="14"/>
  <c r="F251" i="14"/>
  <c r="F254" i="14"/>
  <c r="F255" i="14"/>
  <c r="C239" i="14"/>
  <c r="D239" i="14"/>
  <c r="C242" i="14"/>
  <c r="D242" i="14"/>
  <c r="C243" i="14"/>
  <c r="D243" i="14"/>
  <c r="C246" i="14"/>
  <c r="D246" i="14"/>
  <c r="C247" i="14"/>
  <c r="D247" i="14"/>
  <c r="C250" i="14"/>
  <c r="D250" i="14"/>
  <c r="C251" i="14"/>
  <c r="D251" i="14"/>
  <c r="C254" i="14"/>
  <c r="D254" i="14"/>
  <c r="C255" i="14"/>
  <c r="D255" i="14"/>
  <c r="B239" i="14"/>
  <c r="B242" i="14"/>
  <c r="B243" i="14"/>
  <c r="B246" i="14"/>
  <c r="B247" i="14"/>
  <c r="B250" i="14"/>
  <c r="B251" i="14"/>
  <c r="B254" i="14"/>
  <c r="B255" i="14"/>
  <c r="K238" i="14"/>
  <c r="J238" i="14"/>
  <c r="F238" i="14"/>
  <c r="D238" i="14"/>
  <c r="C238" i="14"/>
  <c r="B238" i="14"/>
  <c r="G61" i="17"/>
  <c r="H263" i="14"/>
  <c r="I43" i="17"/>
  <c r="I257" i="14"/>
  <c r="I42" i="17"/>
  <c r="I256" i="14"/>
  <c r="I41" i="17"/>
  <c r="I253" i="14"/>
  <c r="I40" i="17"/>
  <c r="I252" i="14"/>
  <c r="I39" i="17"/>
  <c r="I249" i="14"/>
  <c r="I38" i="17"/>
  <c r="I248" i="14"/>
  <c r="I37" i="17"/>
  <c r="I245" i="14"/>
  <c r="I36" i="17"/>
  <c r="I244" i="14"/>
  <c r="I35" i="17"/>
  <c r="I241" i="14"/>
  <c r="I34" i="17"/>
  <c r="I240" i="14"/>
  <c r="G43" i="17"/>
  <c r="H257" i="14"/>
  <c r="G42" i="17"/>
  <c r="H256" i="14"/>
  <c r="G41" i="17"/>
  <c r="H253" i="14"/>
  <c r="G40" i="17"/>
  <c r="H252" i="14"/>
  <c r="G39" i="17"/>
  <c r="H249" i="14"/>
  <c r="G38" i="17"/>
  <c r="H248" i="14"/>
  <c r="G37" i="17"/>
  <c r="H245" i="14"/>
  <c r="G36" i="17"/>
  <c r="H244" i="14"/>
  <c r="G35" i="17"/>
  <c r="H241" i="14"/>
  <c r="G34" i="17"/>
  <c r="H240" i="14"/>
  <c r="I22" i="17"/>
  <c r="I255" i="14"/>
  <c r="I21" i="17"/>
  <c r="I254" i="14"/>
  <c r="I20" i="17"/>
  <c r="I251" i="14"/>
  <c r="I19" i="17"/>
  <c r="I250" i="14"/>
  <c r="I18" i="17"/>
  <c r="I247" i="14"/>
  <c r="I17" i="17"/>
  <c r="I246" i="14"/>
  <c r="I16" i="17"/>
  <c r="I243" i="14"/>
  <c r="I15" i="17"/>
  <c r="I242" i="14"/>
  <c r="I14" i="17"/>
  <c r="I239" i="14"/>
  <c r="I13" i="17"/>
  <c r="I238" i="14"/>
  <c r="G22" i="17"/>
  <c r="H255" i="14"/>
  <c r="G21" i="17"/>
  <c r="H254" i="14"/>
  <c r="G20" i="17"/>
  <c r="H251" i="14"/>
  <c r="G19" i="17"/>
  <c r="H250" i="14"/>
  <c r="G18" i="17"/>
  <c r="H247" i="14"/>
  <c r="G17" i="17"/>
  <c r="H246" i="14"/>
  <c r="G16" i="17"/>
  <c r="H243" i="14"/>
  <c r="G15" i="17"/>
  <c r="H242" i="14"/>
  <c r="G14" i="17"/>
  <c r="H239" i="14"/>
  <c r="G13" i="17"/>
  <c r="H238" i="14"/>
  <c r="C51" i="17"/>
  <c r="C48" i="17"/>
  <c r="C49" i="17"/>
  <c r="C50" i="17"/>
  <c r="C47" i="17"/>
  <c r="AJ42" i="17"/>
  <c r="AI42" i="17"/>
  <c r="AC42" i="17"/>
  <c r="AA42" i="17"/>
  <c r="AJ41" i="17"/>
  <c r="AI41" i="17"/>
  <c r="AC41" i="17"/>
  <c r="AA41" i="17"/>
  <c r="AJ40" i="17"/>
  <c r="AI40" i="17"/>
  <c r="AC40" i="17"/>
  <c r="AA40" i="17"/>
  <c r="AJ39" i="17"/>
  <c r="AI39" i="17"/>
  <c r="AC39" i="17"/>
  <c r="AA39" i="17"/>
  <c r="C27" i="17"/>
  <c r="C28" i="17"/>
  <c r="C29" i="17"/>
  <c r="C30" i="17"/>
  <c r="C26" i="17"/>
  <c r="AJ21" i="17"/>
  <c r="AI21" i="17"/>
  <c r="AC21" i="17"/>
  <c r="AA21" i="17"/>
  <c r="AJ20" i="17"/>
  <c r="AI20" i="17"/>
  <c r="AC20" i="17"/>
  <c r="AA20" i="17"/>
  <c r="AJ19" i="17"/>
  <c r="AI19" i="17"/>
  <c r="AC19" i="17"/>
  <c r="AA19" i="17"/>
  <c r="AJ18" i="17"/>
  <c r="AI18" i="17"/>
  <c r="AC18" i="17"/>
  <c r="AA18" i="17"/>
  <c r="AB62" i="17"/>
  <c r="AA62" i="17"/>
  <c r="I62" i="17"/>
  <c r="I264" i="14"/>
  <c r="G62" i="17"/>
  <c r="H264" i="14"/>
  <c r="AB61" i="17"/>
  <c r="AA61" i="17"/>
  <c r="I61" i="17"/>
  <c r="I263" i="14"/>
  <c r="AB57" i="17"/>
  <c r="AA57" i="17"/>
  <c r="AB56" i="17"/>
  <c r="AA56" i="17"/>
  <c r="AB55" i="17"/>
  <c r="AA55" i="17"/>
  <c r="AJ43" i="17"/>
  <c r="AI43" i="17"/>
  <c r="AC43" i="17"/>
  <c r="AA43" i="17"/>
  <c r="AJ38" i="17"/>
  <c r="AI38" i="17"/>
  <c r="AC38" i="17"/>
  <c r="AA38" i="17"/>
  <c r="AJ37" i="17"/>
  <c r="AI37" i="17"/>
  <c r="AC37" i="17"/>
  <c r="AA37" i="17"/>
  <c r="AJ36" i="17"/>
  <c r="AI36" i="17"/>
  <c r="AC36" i="17"/>
  <c r="AA36" i="17"/>
  <c r="AJ35" i="17"/>
  <c r="AI35" i="17"/>
  <c r="AC35" i="17"/>
  <c r="AA35" i="17"/>
  <c r="AJ34" i="17"/>
  <c r="AI34" i="17"/>
  <c r="AC34" i="17"/>
  <c r="AA34" i="17"/>
  <c r="AJ22" i="17"/>
  <c r="AI22" i="17"/>
  <c r="AC22" i="17"/>
  <c r="AA22" i="17"/>
  <c r="AJ17" i="17"/>
  <c r="AI17" i="17"/>
  <c r="AC17" i="17"/>
  <c r="AA17" i="17"/>
  <c r="AJ16" i="17"/>
  <c r="AI16" i="17"/>
  <c r="AC16" i="17"/>
  <c r="AA16" i="17"/>
  <c r="AJ15" i="17"/>
  <c r="AI15" i="17"/>
  <c r="AC15" i="17"/>
  <c r="AA15" i="17"/>
  <c r="AJ14" i="17"/>
  <c r="AI14" i="17"/>
  <c r="AC14" i="17"/>
  <c r="AA14" i="17"/>
  <c r="AJ13" i="17"/>
  <c r="AI13" i="17"/>
  <c r="AC13" i="17"/>
  <c r="AA13" i="17"/>
  <c r="G50" i="17"/>
  <c r="AB39" i="17"/>
  <c r="AB40" i="17"/>
  <c r="AB18" i="17"/>
  <c r="AB19" i="17"/>
  <c r="AB20" i="17"/>
  <c r="E51" i="17"/>
  <c r="E49" i="17"/>
  <c r="H26" i="17"/>
  <c r="H29" i="17"/>
  <c r="AB30" i="17"/>
  <c r="H27" i="17"/>
  <c r="H28" i="17"/>
  <c r="E47" i="17"/>
  <c r="G49" i="17"/>
  <c r="E50" i="17"/>
  <c r="G48" i="17"/>
  <c r="G51" i="17"/>
  <c r="G30" i="17"/>
  <c r="H30" i="17"/>
  <c r="AA30" i="17"/>
  <c r="E26" i="17"/>
  <c r="AB21" i="17"/>
  <c r="AB41" i="17"/>
  <c r="AB42" i="17"/>
  <c r="AB14" i="17"/>
  <c r="AB36" i="17"/>
  <c r="E30" i="17"/>
  <c r="AB16" i="17"/>
  <c r="AB22" i="17"/>
  <c r="AB37" i="17"/>
  <c r="AB43" i="17"/>
  <c r="AB13" i="17"/>
  <c r="AA27" i="17"/>
  <c r="AB15" i="17"/>
  <c r="E27" i="17"/>
  <c r="G29" i="17"/>
  <c r="AB17" i="17"/>
  <c r="AB34" i="17"/>
  <c r="AB38" i="17"/>
  <c r="AB35" i="17"/>
  <c r="AB28" i="17"/>
  <c r="AB27" i="17"/>
  <c r="AB26" i="17"/>
  <c r="AA26" i="17"/>
  <c r="G26" i="17"/>
  <c r="E28" i="17"/>
  <c r="AB29" i="17"/>
  <c r="G28" i="17"/>
  <c r="AA29" i="17"/>
  <c r="G47" i="17"/>
  <c r="G27" i="17"/>
  <c r="AA28" i="17"/>
  <c r="E29" i="17"/>
  <c r="E48" i="17"/>
  <c r="B193" i="14"/>
  <c r="C193" i="14"/>
  <c r="D193" i="14"/>
  <c r="B195" i="14"/>
  <c r="C195" i="14"/>
  <c r="D195" i="14"/>
  <c r="B196" i="14"/>
  <c r="C196" i="14"/>
  <c r="D196" i="14"/>
  <c r="B203" i="14"/>
  <c r="C203" i="14"/>
  <c r="D203" i="14"/>
  <c r="B205" i="14"/>
  <c r="C205" i="14"/>
  <c r="D205" i="14"/>
  <c r="F193" i="14"/>
  <c r="F195" i="14"/>
  <c r="F196" i="14"/>
  <c r="F203" i="14"/>
  <c r="F205" i="14"/>
  <c r="K193" i="14"/>
  <c r="K195" i="14"/>
  <c r="K196" i="14"/>
  <c r="K203" i="14"/>
  <c r="K205" i="14"/>
  <c r="K186" i="14"/>
  <c r="J193" i="14"/>
  <c r="J195" i="14"/>
  <c r="J196" i="14"/>
  <c r="J203" i="14"/>
  <c r="J205" i="14"/>
  <c r="J186" i="14"/>
  <c r="H196" i="14"/>
  <c r="H186" i="14"/>
  <c r="F186" i="14"/>
  <c r="D186" i="14"/>
  <c r="C186" i="14"/>
  <c r="B186" i="14"/>
  <c r="AA16" i="16"/>
  <c r="AA15" i="16"/>
  <c r="AA14" i="16"/>
  <c r="AA13" i="16"/>
  <c r="AA12" i="16"/>
  <c r="C23" i="16"/>
  <c r="C22" i="16"/>
  <c r="C21" i="16"/>
  <c r="I17" i="16"/>
  <c r="I205" i="14"/>
  <c r="I16" i="16"/>
  <c r="I203" i="14"/>
  <c r="I15" i="16"/>
  <c r="I196" i="14"/>
  <c r="G17" i="16"/>
  <c r="H205" i="14"/>
  <c r="G16" i="16"/>
  <c r="H203" i="14"/>
  <c r="G15" i="16"/>
  <c r="G12" i="16"/>
  <c r="AJ17" i="16"/>
  <c r="AI17" i="16"/>
  <c r="AC17" i="16"/>
  <c r="AA17" i="16"/>
  <c r="AJ16" i="16"/>
  <c r="AI16" i="16"/>
  <c r="AC16" i="16"/>
  <c r="AJ15" i="16"/>
  <c r="AI15" i="16"/>
  <c r="AC15" i="16"/>
  <c r="AJ14" i="16"/>
  <c r="AI14" i="16"/>
  <c r="AB14" i="16"/>
  <c r="AC14" i="16"/>
  <c r="I14" i="16"/>
  <c r="I195" i="14"/>
  <c r="G14" i="16"/>
  <c r="H195" i="14"/>
  <c r="AJ13" i="16"/>
  <c r="AI13" i="16"/>
  <c r="AC13" i="16"/>
  <c r="I13" i="16"/>
  <c r="I193" i="14"/>
  <c r="G13" i="16"/>
  <c r="H193" i="14"/>
  <c r="AJ12" i="16"/>
  <c r="AI12" i="16"/>
  <c r="AC12" i="16"/>
  <c r="I12" i="16"/>
  <c r="I186" i="14"/>
  <c r="H21" i="16"/>
  <c r="H22" i="16"/>
  <c r="H23" i="16"/>
  <c r="AF50" i="17"/>
  <c r="AE49" i="17"/>
  <c r="AF49" i="17"/>
  <c r="AG49" i="17"/>
  <c r="F49" i="17"/>
  <c r="D49" i="17"/>
  <c r="AF51" i="17"/>
  <c r="AE47" i="17"/>
  <c r="AF48" i="17"/>
  <c r="AF47" i="17"/>
  <c r="AE50" i="17"/>
  <c r="AE48" i="17"/>
  <c r="AE51" i="17"/>
  <c r="AC30" i="17"/>
  <c r="I30" i="17"/>
  <c r="J30" i="17"/>
  <c r="AE29" i="17"/>
  <c r="AE28" i="17"/>
  <c r="AF30" i="17"/>
  <c r="AE27" i="17"/>
  <c r="AE30" i="17"/>
  <c r="AE26" i="17"/>
  <c r="AF29" i="17"/>
  <c r="AC27" i="17"/>
  <c r="AF28" i="17"/>
  <c r="AF26" i="17"/>
  <c r="AF27" i="17"/>
  <c r="AC29" i="17"/>
  <c r="AC26" i="17"/>
  <c r="I26" i="17"/>
  <c r="J26" i="17"/>
  <c r="AC28" i="17"/>
  <c r="AB16" i="16"/>
  <c r="AB22" i="16"/>
  <c r="E21" i="16"/>
  <c r="AA23" i="16"/>
  <c r="AB21" i="16"/>
  <c r="AA21" i="16"/>
  <c r="AB23" i="16"/>
  <c r="AA22" i="16"/>
  <c r="G21" i="16"/>
  <c r="E22" i="16"/>
  <c r="AB12" i="16"/>
  <c r="AB15" i="16"/>
  <c r="AB17" i="16"/>
  <c r="AB13" i="16"/>
  <c r="G23" i="16"/>
  <c r="E23" i="16"/>
  <c r="G22" i="16"/>
  <c r="I28" i="1"/>
  <c r="F95" i="14"/>
  <c r="F104" i="14"/>
  <c r="F138" i="14"/>
  <c r="F151" i="14"/>
  <c r="C103" i="14"/>
  <c r="D103" i="14"/>
  <c r="B103" i="14"/>
  <c r="F103" i="14"/>
  <c r="J103" i="14"/>
  <c r="K103" i="14"/>
  <c r="C24" i="14"/>
  <c r="D24" i="14"/>
  <c r="B24" i="14"/>
  <c r="F24" i="14"/>
  <c r="J24" i="14"/>
  <c r="K24" i="14"/>
  <c r="C80" i="14"/>
  <c r="D80" i="14"/>
  <c r="B80" i="14"/>
  <c r="F80" i="14"/>
  <c r="J80" i="14"/>
  <c r="K80" i="14"/>
  <c r="C108" i="14"/>
  <c r="D108" i="14"/>
  <c r="B108" i="14"/>
  <c r="F108" i="14"/>
  <c r="J108" i="14"/>
  <c r="K108" i="14"/>
  <c r="C39" i="14"/>
  <c r="D39" i="14"/>
  <c r="B39" i="14"/>
  <c r="F39" i="14"/>
  <c r="J39" i="14"/>
  <c r="K39" i="14"/>
  <c r="C81" i="14"/>
  <c r="D81" i="14"/>
  <c r="B81" i="14"/>
  <c r="F81" i="14"/>
  <c r="J81" i="14"/>
  <c r="K81" i="14"/>
  <c r="C114" i="14"/>
  <c r="D114" i="14"/>
  <c r="B114" i="14"/>
  <c r="F114" i="14"/>
  <c r="J114" i="14"/>
  <c r="K114" i="14"/>
  <c r="C124" i="14"/>
  <c r="D124" i="14"/>
  <c r="B124" i="14"/>
  <c r="F124" i="14"/>
  <c r="H124" i="14"/>
  <c r="I124" i="14"/>
  <c r="J124" i="14"/>
  <c r="K124" i="14"/>
  <c r="C125" i="14"/>
  <c r="D125" i="14"/>
  <c r="B125" i="14"/>
  <c r="F125" i="14"/>
  <c r="H125" i="14"/>
  <c r="I125" i="14"/>
  <c r="J125" i="14"/>
  <c r="K125" i="14"/>
  <c r="C135" i="14"/>
  <c r="D135" i="14"/>
  <c r="B135" i="14"/>
  <c r="F135" i="14"/>
  <c r="H135" i="14"/>
  <c r="I135" i="14"/>
  <c r="J135" i="14"/>
  <c r="K135" i="14"/>
  <c r="C136" i="14"/>
  <c r="D136" i="14"/>
  <c r="B136" i="14"/>
  <c r="F136" i="14"/>
  <c r="H136" i="14"/>
  <c r="I136" i="14"/>
  <c r="J136" i="14"/>
  <c r="K136" i="14"/>
  <c r="C160" i="14"/>
  <c r="D160" i="14"/>
  <c r="B160" i="14"/>
  <c r="F160" i="14"/>
  <c r="J160" i="14"/>
  <c r="K160" i="14"/>
  <c r="C175" i="14"/>
  <c r="D175" i="14"/>
  <c r="B175" i="14"/>
  <c r="F175" i="14"/>
  <c r="J175" i="14"/>
  <c r="K175" i="14"/>
  <c r="C213" i="14"/>
  <c r="D213" i="14"/>
  <c r="B213" i="14"/>
  <c r="F213" i="14"/>
  <c r="J213" i="14"/>
  <c r="K213" i="14"/>
  <c r="C222" i="14"/>
  <c r="D222" i="14"/>
  <c r="B222" i="14"/>
  <c r="F222" i="14"/>
  <c r="J222" i="14"/>
  <c r="K222" i="14"/>
  <c r="C30" i="14"/>
  <c r="D30" i="14"/>
  <c r="B30" i="14"/>
  <c r="F30" i="14"/>
  <c r="J30" i="14"/>
  <c r="K30" i="14"/>
  <c r="C48" i="14"/>
  <c r="D48" i="14"/>
  <c r="B48" i="14"/>
  <c r="F48" i="14"/>
  <c r="J48" i="14"/>
  <c r="K48" i="14"/>
  <c r="C9" i="14"/>
  <c r="D9" i="14"/>
  <c r="B9" i="14"/>
  <c r="F9" i="14"/>
  <c r="J9" i="14"/>
  <c r="K9" i="14"/>
  <c r="C31" i="14"/>
  <c r="D31" i="14"/>
  <c r="B31" i="14"/>
  <c r="F31" i="14"/>
  <c r="J31" i="14"/>
  <c r="K31" i="14"/>
  <c r="C49" i="14"/>
  <c r="D49" i="14"/>
  <c r="B49" i="14"/>
  <c r="F49" i="14"/>
  <c r="J49" i="14"/>
  <c r="K49" i="14"/>
  <c r="C16" i="14"/>
  <c r="D16" i="14"/>
  <c r="B16" i="14"/>
  <c r="F16" i="14"/>
  <c r="J16" i="14"/>
  <c r="K16" i="14"/>
  <c r="C59" i="14"/>
  <c r="D59" i="14"/>
  <c r="B59" i="14"/>
  <c r="F59" i="14"/>
  <c r="J59" i="14"/>
  <c r="K59" i="14"/>
  <c r="C94" i="14"/>
  <c r="D94" i="14"/>
  <c r="B94" i="14"/>
  <c r="F94" i="14"/>
  <c r="J94" i="14"/>
  <c r="K94" i="14"/>
  <c r="C23" i="14"/>
  <c r="D23" i="14"/>
  <c r="B23" i="14"/>
  <c r="F23" i="14"/>
  <c r="J23" i="14"/>
  <c r="K23" i="14"/>
  <c r="C69" i="14"/>
  <c r="D69" i="14"/>
  <c r="B69" i="14"/>
  <c r="F69" i="14"/>
  <c r="J69" i="14"/>
  <c r="K69" i="14"/>
  <c r="K8" i="14"/>
  <c r="J8" i="14"/>
  <c r="F8" i="14"/>
  <c r="B8" i="14"/>
  <c r="D8" i="14"/>
  <c r="C8" i="14"/>
  <c r="AJ27" i="8"/>
  <c r="AI27" i="8"/>
  <c r="AC27" i="8"/>
  <c r="AA27" i="8"/>
  <c r="AJ26" i="8"/>
  <c r="AI26" i="8"/>
  <c r="AB26" i="8"/>
  <c r="AC26" i="8"/>
  <c r="AA26" i="8"/>
  <c r="AJ25" i="8"/>
  <c r="AI25" i="8"/>
  <c r="AC25" i="8"/>
  <c r="AA25" i="8"/>
  <c r="AJ15" i="8"/>
  <c r="AI15" i="8"/>
  <c r="AC15" i="8"/>
  <c r="AA15" i="8"/>
  <c r="AJ14" i="8"/>
  <c r="AI14" i="8"/>
  <c r="AB14" i="8"/>
  <c r="AC14" i="8"/>
  <c r="AA14" i="8"/>
  <c r="AJ13" i="8"/>
  <c r="AI13" i="8"/>
  <c r="AB13" i="8"/>
  <c r="AC13" i="8"/>
  <c r="AA13" i="8"/>
  <c r="AJ81" i="8"/>
  <c r="AI83" i="8"/>
  <c r="AI82" i="8"/>
  <c r="AI81" i="8"/>
  <c r="AJ69" i="8"/>
  <c r="AI71" i="8"/>
  <c r="AI70" i="8"/>
  <c r="AI69" i="8"/>
  <c r="AA81" i="8"/>
  <c r="AA69" i="8"/>
  <c r="AA57" i="8"/>
  <c r="AA45" i="8"/>
  <c r="AC83" i="8"/>
  <c r="AA83" i="8"/>
  <c r="AC82" i="8"/>
  <c r="AA82" i="8"/>
  <c r="AC81" i="8"/>
  <c r="I83" i="8"/>
  <c r="I114" i="14"/>
  <c r="I82" i="8"/>
  <c r="I81" i="14"/>
  <c r="I81" i="8"/>
  <c r="I39" i="14"/>
  <c r="G83" i="8"/>
  <c r="H114" i="14"/>
  <c r="G82" i="8"/>
  <c r="H81" i="14"/>
  <c r="G81" i="8"/>
  <c r="H39" i="14"/>
  <c r="I71" i="8"/>
  <c r="I108" i="14"/>
  <c r="I70" i="8"/>
  <c r="I80" i="14"/>
  <c r="I69" i="8"/>
  <c r="I24" i="14"/>
  <c r="G71" i="8"/>
  <c r="H108" i="14"/>
  <c r="G70" i="8"/>
  <c r="H80" i="14"/>
  <c r="G69" i="8"/>
  <c r="H24" i="14"/>
  <c r="I59" i="8"/>
  <c r="I103" i="14"/>
  <c r="I58" i="8"/>
  <c r="I69" i="14"/>
  <c r="I57" i="8"/>
  <c r="I23" i="14"/>
  <c r="G59" i="8"/>
  <c r="H103" i="14"/>
  <c r="G58" i="8"/>
  <c r="H69" i="14"/>
  <c r="G57" i="8"/>
  <c r="H23" i="14"/>
  <c r="I47" i="8"/>
  <c r="I94" i="14"/>
  <c r="I46" i="8"/>
  <c r="I59" i="14"/>
  <c r="I45" i="8"/>
  <c r="I16" i="14"/>
  <c r="G47" i="8"/>
  <c r="H94" i="14"/>
  <c r="G46" i="8"/>
  <c r="H59" i="14"/>
  <c r="G45" i="8"/>
  <c r="H16" i="14"/>
  <c r="I27" i="8"/>
  <c r="I49" i="14"/>
  <c r="I26" i="8"/>
  <c r="I31" i="14"/>
  <c r="I25" i="8"/>
  <c r="I9" i="14"/>
  <c r="G27" i="8"/>
  <c r="H49" i="14"/>
  <c r="G26" i="8"/>
  <c r="H31" i="14"/>
  <c r="G25" i="8"/>
  <c r="H9" i="14"/>
  <c r="I15" i="8"/>
  <c r="I48" i="14"/>
  <c r="I14" i="8"/>
  <c r="I30" i="14"/>
  <c r="I13" i="8"/>
  <c r="I8" i="14"/>
  <c r="G15" i="8"/>
  <c r="H48" i="14"/>
  <c r="G14" i="8"/>
  <c r="H30" i="14"/>
  <c r="G13" i="8"/>
  <c r="H8" i="14"/>
  <c r="C77" i="8"/>
  <c r="AE77" i="8"/>
  <c r="C76" i="8"/>
  <c r="C75" i="8"/>
  <c r="C65" i="8"/>
  <c r="AA65" i="8"/>
  <c r="C64" i="8"/>
  <c r="C63" i="8"/>
  <c r="H63" i="8"/>
  <c r="C53" i="8"/>
  <c r="C52" i="8"/>
  <c r="AF52" i="8"/>
  <c r="C51" i="8"/>
  <c r="AB51" i="8"/>
  <c r="C33" i="8"/>
  <c r="C32" i="8"/>
  <c r="C31" i="8"/>
  <c r="C21" i="8"/>
  <c r="C20" i="8"/>
  <c r="C19" i="8"/>
  <c r="C89" i="8"/>
  <c r="AE89" i="8"/>
  <c r="C88" i="8"/>
  <c r="H88" i="8"/>
  <c r="C87" i="8"/>
  <c r="AJ83" i="8"/>
  <c r="AJ82" i="8"/>
  <c r="J230" i="14"/>
  <c r="H89" i="8"/>
  <c r="AB27" i="8"/>
  <c r="AB25" i="8"/>
  <c r="G31" i="8"/>
  <c r="G32" i="8"/>
  <c r="AB15" i="8"/>
  <c r="AB83" i="8"/>
  <c r="AB87" i="8"/>
  <c r="AB82" i="8"/>
  <c r="AB69" i="8"/>
  <c r="AB81" i="8"/>
  <c r="AV69" i="13"/>
  <c r="AT69" i="13"/>
  <c r="AV68" i="13"/>
  <c r="AT68" i="13"/>
  <c r="AR69" i="9"/>
  <c r="AP69" i="9"/>
  <c r="AR68" i="9"/>
  <c r="AP68" i="9"/>
  <c r="AE88" i="8"/>
  <c r="AJ44" i="6"/>
  <c r="AI44" i="6"/>
  <c r="AJ29" i="6"/>
  <c r="AJ28" i="6"/>
  <c r="AB44" i="6"/>
  <c r="G68" i="4"/>
  <c r="G67" i="4"/>
  <c r="G98" i="8"/>
  <c r="H175" i="14"/>
  <c r="G97" i="8"/>
  <c r="H160" i="14"/>
  <c r="G66" i="7"/>
  <c r="G65" i="7"/>
  <c r="H217" i="14"/>
  <c r="G66" i="6"/>
  <c r="G65" i="6"/>
  <c r="G66" i="5"/>
  <c r="G65" i="5"/>
  <c r="F41" i="14"/>
  <c r="F3" i="14"/>
  <c r="AB68" i="7"/>
  <c r="AA68" i="7"/>
  <c r="AB67" i="7"/>
  <c r="AA67" i="7"/>
  <c r="AB66" i="7"/>
  <c r="AA66" i="7"/>
  <c r="AB65" i="7"/>
  <c r="AA65" i="7"/>
  <c r="AB64" i="7"/>
  <c r="AA64" i="7"/>
  <c r="AB63" i="7"/>
  <c r="AA63" i="7"/>
  <c r="AB62" i="7"/>
  <c r="AA62" i="7"/>
  <c r="AB61" i="7"/>
  <c r="AA61" i="7"/>
  <c r="AB100" i="8"/>
  <c r="AA100" i="8"/>
  <c r="AB99" i="8"/>
  <c r="AA99" i="8"/>
  <c r="AB98" i="8"/>
  <c r="AA98" i="8"/>
  <c r="AB97" i="8"/>
  <c r="AA97" i="8"/>
  <c r="AB96" i="8"/>
  <c r="AA96" i="8"/>
  <c r="AB95" i="8"/>
  <c r="AA95" i="8"/>
  <c r="AB94" i="8"/>
  <c r="AA94" i="8"/>
  <c r="AB93" i="8"/>
  <c r="AA93" i="8"/>
  <c r="AB67" i="6"/>
  <c r="AA67" i="6"/>
  <c r="AB66" i="6"/>
  <c r="AA66" i="6"/>
  <c r="AB65" i="6"/>
  <c r="AA65" i="6"/>
  <c r="AB64" i="6"/>
  <c r="AA64" i="6"/>
  <c r="AB63" i="6"/>
  <c r="AA63" i="6"/>
  <c r="AB62" i="6"/>
  <c r="AA62" i="6"/>
  <c r="AB61" i="6"/>
  <c r="AA61" i="6"/>
  <c r="AB60" i="6"/>
  <c r="AA60" i="6"/>
  <c r="AB68" i="5"/>
  <c r="AA68" i="5"/>
  <c r="AB67" i="5"/>
  <c r="AA67" i="5"/>
  <c r="AB66" i="5"/>
  <c r="AA66" i="5"/>
  <c r="AB65" i="5"/>
  <c r="AA65" i="5"/>
  <c r="AB64" i="5"/>
  <c r="AA64" i="5"/>
  <c r="AB63" i="5"/>
  <c r="AA63" i="5"/>
  <c r="AB62" i="5"/>
  <c r="AA62" i="5"/>
  <c r="AB61" i="5"/>
  <c r="AA61" i="5"/>
  <c r="AB70" i="4"/>
  <c r="AA70" i="4"/>
  <c r="AB69" i="4"/>
  <c r="AA69" i="4"/>
  <c r="AB68" i="4"/>
  <c r="AA68" i="4"/>
  <c r="AB67" i="4"/>
  <c r="AA67" i="4"/>
  <c r="AB66" i="4"/>
  <c r="AA66" i="4"/>
  <c r="AB65" i="4"/>
  <c r="AA65" i="4"/>
  <c r="AB64" i="4"/>
  <c r="AA64" i="4"/>
  <c r="AB63" i="4"/>
  <c r="AA63" i="4"/>
  <c r="AB48" i="3"/>
  <c r="G53" i="3"/>
  <c r="AA48" i="3"/>
  <c r="G52" i="3"/>
  <c r="AB47" i="3"/>
  <c r="G55" i="3"/>
  <c r="AA47" i="3"/>
  <c r="G54" i="3"/>
  <c r="AB46" i="3"/>
  <c r="AA46" i="3"/>
  <c r="AB45" i="3"/>
  <c r="AA45" i="3"/>
  <c r="Z48" i="2"/>
  <c r="G53" i="2"/>
  <c r="Y48" i="2"/>
  <c r="G52" i="2"/>
  <c r="Z47" i="2"/>
  <c r="G55" i="2"/>
  <c r="Y47" i="2"/>
  <c r="G54" i="2"/>
  <c r="Z46" i="2"/>
  <c r="Y46" i="2"/>
  <c r="Z45" i="2"/>
  <c r="Y45" i="2"/>
  <c r="AA45" i="1"/>
  <c r="G48" i="1"/>
  <c r="AB48" i="1"/>
  <c r="G53" i="1"/>
  <c r="AB46" i="1"/>
  <c r="I47" i="1"/>
  <c r="AA47" i="1"/>
  <c r="G54" i="1"/>
  <c r="AB45" i="1"/>
  <c r="G47" i="1"/>
  <c r="AB47" i="1"/>
  <c r="G55" i="1"/>
  <c r="AA46" i="1"/>
  <c r="I48" i="1"/>
  <c r="AA48" i="1"/>
  <c r="G52" i="1"/>
  <c r="G12" i="5"/>
  <c r="G15" i="5"/>
  <c r="T69" i="9"/>
  <c r="S69" i="9"/>
  <c r="T68" i="9"/>
  <c r="S68" i="9"/>
  <c r="T67" i="9"/>
  <c r="S67" i="9"/>
  <c r="T66" i="9"/>
  <c r="S66" i="9"/>
  <c r="T64" i="9"/>
  <c r="S64" i="9"/>
  <c r="T63" i="9"/>
  <c r="S63" i="9"/>
  <c r="T62" i="9"/>
  <c r="S62" i="9"/>
  <c r="T61" i="9"/>
  <c r="S61" i="9"/>
  <c r="S63" i="13"/>
  <c r="S62" i="13"/>
  <c r="T62" i="13"/>
  <c r="T63" i="13"/>
  <c r="S64" i="13"/>
  <c r="T64" i="13"/>
  <c r="S66" i="13"/>
  <c r="T66" i="13"/>
  <c r="S67" i="13"/>
  <c r="T67" i="13"/>
  <c r="S68" i="13"/>
  <c r="T68" i="13"/>
  <c r="S69" i="13"/>
  <c r="T69" i="13"/>
  <c r="T61" i="13"/>
  <c r="S61" i="13"/>
  <c r="Z61" i="13"/>
  <c r="N6" i="14"/>
  <c r="O6" i="14"/>
  <c r="P6" i="14"/>
  <c r="Q6" i="14"/>
  <c r="N7" i="14"/>
  <c r="O7" i="14"/>
  <c r="P7" i="14"/>
  <c r="Q7" i="14"/>
  <c r="N28" i="14"/>
  <c r="O28" i="14"/>
  <c r="P28" i="14"/>
  <c r="Q28" i="14"/>
  <c r="N29" i="14"/>
  <c r="O29" i="14"/>
  <c r="P29" i="14"/>
  <c r="Q29" i="14"/>
  <c r="N82" i="14"/>
  <c r="O82" i="14"/>
  <c r="P82" i="14"/>
  <c r="Q82" i="14"/>
  <c r="N83" i="14"/>
  <c r="O83" i="14"/>
  <c r="P83" i="14"/>
  <c r="Q83" i="14"/>
  <c r="N14" i="14"/>
  <c r="O14" i="14"/>
  <c r="P14" i="14"/>
  <c r="Q14" i="14"/>
  <c r="N15" i="14"/>
  <c r="O15" i="14"/>
  <c r="P15" i="14"/>
  <c r="Q15" i="14"/>
  <c r="N37" i="14"/>
  <c r="O37" i="14"/>
  <c r="P37" i="14"/>
  <c r="Q37" i="14"/>
  <c r="N38" i="14"/>
  <c r="O38" i="14"/>
  <c r="P38" i="14"/>
  <c r="Q38" i="14"/>
  <c r="N92" i="14"/>
  <c r="O92" i="14"/>
  <c r="P92" i="14"/>
  <c r="Q92" i="14"/>
  <c r="N93" i="14"/>
  <c r="O93" i="14"/>
  <c r="P93" i="14"/>
  <c r="Q93" i="14"/>
  <c r="N21" i="14"/>
  <c r="O21" i="14"/>
  <c r="P21" i="14"/>
  <c r="Q21" i="14"/>
  <c r="N22" i="14"/>
  <c r="O22" i="14"/>
  <c r="P22" i="14"/>
  <c r="Q22" i="14"/>
  <c r="N45" i="14"/>
  <c r="O45" i="14"/>
  <c r="P45" i="14"/>
  <c r="Q45" i="14"/>
  <c r="N46" i="14"/>
  <c r="O46" i="14"/>
  <c r="P46" i="14"/>
  <c r="Q46" i="14"/>
  <c r="N105" i="14"/>
  <c r="O105" i="14"/>
  <c r="P105" i="14"/>
  <c r="Q105" i="14"/>
  <c r="N106" i="14"/>
  <c r="O106" i="14"/>
  <c r="P106" i="14"/>
  <c r="Q106" i="14"/>
  <c r="N127" i="14"/>
  <c r="O127" i="14"/>
  <c r="P127" i="14"/>
  <c r="Q127" i="14"/>
  <c r="N128" i="14"/>
  <c r="O128" i="14"/>
  <c r="P128" i="14"/>
  <c r="Q128" i="14"/>
  <c r="N140" i="14"/>
  <c r="O140" i="14"/>
  <c r="P140" i="14"/>
  <c r="Q140" i="14"/>
  <c r="N141" i="14"/>
  <c r="O141" i="14"/>
  <c r="P141" i="14"/>
  <c r="Q141" i="14"/>
  <c r="N180" i="14"/>
  <c r="O180" i="14"/>
  <c r="P180" i="14"/>
  <c r="Q180" i="14"/>
  <c r="N181" i="14"/>
  <c r="O181" i="14"/>
  <c r="P181" i="14"/>
  <c r="Q181" i="14"/>
  <c r="N216" i="14"/>
  <c r="O216" i="14"/>
  <c r="P216" i="14"/>
  <c r="Q216" i="14"/>
  <c r="N225" i="14"/>
  <c r="O225" i="14"/>
  <c r="P225" i="14"/>
  <c r="Q225" i="14"/>
  <c r="K225" i="14"/>
  <c r="J225" i="14"/>
  <c r="K216" i="14"/>
  <c r="J216" i="14"/>
  <c r="K181" i="14"/>
  <c r="J181" i="14"/>
  <c r="K180" i="14"/>
  <c r="J180" i="14"/>
  <c r="K141" i="14"/>
  <c r="J141" i="14"/>
  <c r="K140" i="14"/>
  <c r="J140" i="14"/>
  <c r="K128" i="14"/>
  <c r="J128" i="14"/>
  <c r="K237" i="14"/>
  <c r="K235" i="14"/>
  <c r="K219" i="14"/>
  <c r="K218" i="14"/>
  <c r="K201" i="14"/>
  <c r="K200" i="14"/>
  <c r="K189" i="14"/>
  <c r="K188" i="14"/>
  <c r="J237" i="14"/>
  <c r="J235" i="14"/>
  <c r="J219" i="14"/>
  <c r="J218" i="14"/>
  <c r="J201" i="14"/>
  <c r="J200" i="14"/>
  <c r="J189" i="14"/>
  <c r="J188" i="14"/>
  <c r="T180" i="14"/>
  <c r="U180" i="14"/>
  <c r="T181" i="14"/>
  <c r="U181" i="14"/>
  <c r="T216" i="14"/>
  <c r="U216" i="14"/>
  <c r="T225" i="14"/>
  <c r="U225" i="14"/>
  <c r="T218" i="14"/>
  <c r="U218" i="14"/>
  <c r="T219" i="14"/>
  <c r="U219" i="14"/>
  <c r="T235" i="14"/>
  <c r="U235" i="14"/>
  <c r="T237" i="14"/>
  <c r="U237" i="14"/>
  <c r="N52" i="14"/>
  <c r="O52" i="14"/>
  <c r="P52" i="14"/>
  <c r="Q52" i="14"/>
  <c r="N51" i="14"/>
  <c r="O51" i="14"/>
  <c r="P51" i="14"/>
  <c r="Q51" i="14"/>
  <c r="N109" i="14"/>
  <c r="O109" i="14"/>
  <c r="P109" i="14"/>
  <c r="Q109" i="14"/>
  <c r="N110" i="14"/>
  <c r="O110" i="14"/>
  <c r="P110" i="14"/>
  <c r="Q110" i="14"/>
  <c r="N152" i="14"/>
  <c r="O152" i="14"/>
  <c r="P152" i="14"/>
  <c r="Q152" i="14"/>
  <c r="N153" i="14"/>
  <c r="O153" i="14"/>
  <c r="P153" i="14"/>
  <c r="Q153" i="14"/>
  <c r="N64" i="14"/>
  <c r="O64" i="14"/>
  <c r="P64" i="14"/>
  <c r="Q64" i="14"/>
  <c r="N63" i="14"/>
  <c r="O63" i="14"/>
  <c r="P63" i="14"/>
  <c r="Q63" i="14"/>
  <c r="N116" i="14"/>
  <c r="O116" i="14"/>
  <c r="P116" i="14"/>
  <c r="Q116" i="14"/>
  <c r="N117" i="14"/>
  <c r="O117" i="14"/>
  <c r="P117" i="14"/>
  <c r="Q117" i="14"/>
  <c r="N161" i="14"/>
  <c r="O161" i="14"/>
  <c r="P161" i="14"/>
  <c r="Q161" i="14"/>
  <c r="N162" i="14"/>
  <c r="O162" i="14"/>
  <c r="P162" i="14"/>
  <c r="Q162" i="14"/>
  <c r="N84" i="14"/>
  <c r="O84" i="14"/>
  <c r="P84" i="14"/>
  <c r="Q84" i="14"/>
  <c r="N96" i="14"/>
  <c r="O96" i="14"/>
  <c r="P96" i="14"/>
  <c r="Q96" i="14"/>
  <c r="N120" i="14"/>
  <c r="O120" i="14"/>
  <c r="P120" i="14"/>
  <c r="Q120" i="14"/>
  <c r="N121" i="14"/>
  <c r="O121" i="14"/>
  <c r="P121" i="14"/>
  <c r="Q121" i="14"/>
  <c r="N171" i="14"/>
  <c r="O171" i="14"/>
  <c r="P171" i="14"/>
  <c r="Q171" i="14"/>
  <c r="N172" i="14"/>
  <c r="O172" i="14"/>
  <c r="P172" i="14"/>
  <c r="Q172" i="14"/>
  <c r="N188" i="14"/>
  <c r="O188" i="14"/>
  <c r="P188" i="14"/>
  <c r="Q188" i="14"/>
  <c r="N189" i="14"/>
  <c r="O189" i="14"/>
  <c r="P189" i="14"/>
  <c r="Q189" i="14"/>
  <c r="N200" i="14"/>
  <c r="O200" i="14"/>
  <c r="P200" i="14"/>
  <c r="Q200" i="14"/>
  <c r="N201" i="14"/>
  <c r="O201" i="14"/>
  <c r="P201" i="14"/>
  <c r="Q201" i="14"/>
  <c r="N218" i="14"/>
  <c r="O218" i="14"/>
  <c r="P218" i="14"/>
  <c r="Q218" i="14"/>
  <c r="N219" i="14"/>
  <c r="O219" i="14"/>
  <c r="P219" i="14"/>
  <c r="Q219" i="14"/>
  <c r="N235" i="14"/>
  <c r="O235" i="14"/>
  <c r="P235" i="14"/>
  <c r="Q235" i="14"/>
  <c r="N237" i="14"/>
  <c r="O237" i="14"/>
  <c r="P237" i="14"/>
  <c r="Q237" i="14"/>
  <c r="S225" i="14"/>
  <c r="S216" i="14"/>
  <c r="S181" i="14"/>
  <c r="S180" i="14"/>
  <c r="S237" i="14"/>
  <c r="S235" i="14"/>
  <c r="S219" i="14"/>
  <c r="S218" i="14"/>
  <c r="R225" i="14"/>
  <c r="R216" i="14"/>
  <c r="R181" i="14"/>
  <c r="R180" i="14"/>
  <c r="R237" i="14"/>
  <c r="R235" i="14"/>
  <c r="R219" i="14"/>
  <c r="R218" i="14"/>
  <c r="K232" i="14"/>
  <c r="J232" i="14"/>
  <c r="K231" i="14"/>
  <c r="J231" i="14"/>
  <c r="K226" i="14"/>
  <c r="J226" i="14"/>
  <c r="K223" i="14"/>
  <c r="J223" i="14"/>
  <c r="K212" i="14"/>
  <c r="J212" i="14"/>
  <c r="K208" i="14"/>
  <c r="J208" i="14"/>
  <c r="K197" i="14"/>
  <c r="J197" i="14"/>
  <c r="K190" i="14"/>
  <c r="J190" i="14"/>
  <c r="K149" i="14"/>
  <c r="J149" i="14"/>
  <c r="K148" i="14"/>
  <c r="J148" i="14"/>
  <c r="K122" i="14"/>
  <c r="J122" i="14"/>
  <c r="K123" i="14"/>
  <c r="J123" i="14"/>
  <c r="K89" i="14"/>
  <c r="J89" i="14"/>
  <c r="K85" i="14"/>
  <c r="J85" i="14"/>
  <c r="K131" i="14"/>
  <c r="J131" i="14"/>
  <c r="K130" i="14"/>
  <c r="J130" i="14"/>
  <c r="K118" i="14"/>
  <c r="J118" i="14"/>
  <c r="K111" i="14"/>
  <c r="J111" i="14"/>
  <c r="K75" i="14"/>
  <c r="J75" i="14"/>
  <c r="K74" i="14"/>
  <c r="J74" i="14"/>
  <c r="K134" i="14"/>
  <c r="J134" i="14"/>
  <c r="K133" i="14"/>
  <c r="J133" i="14"/>
  <c r="K99" i="14"/>
  <c r="J99" i="14"/>
  <c r="K98" i="14"/>
  <c r="J98" i="14"/>
  <c r="K62" i="14"/>
  <c r="J62" i="14"/>
  <c r="K50" i="14"/>
  <c r="J50" i="14"/>
  <c r="K233" i="14"/>
  <c r="J233" i="14"/>
  <c r="K229" i="14"/>
  <c r="J229" i="14"/>
  <c r="K220" i="14"/>
  <c r="J220" i="14"/>
  <c r="K214" i="14"/>
  <c r="J214" i="14"/>
  <c r="K176" i="14"/>
  <c r="J176" i="14"/>
  <c r="K164" i="14"/>
  <c r="J164" i="14"/>
  <c r="K144" i="14"/>
  <c r="J144" i="14"/>
  <c r="K132" i="14"/>
  <c r="J132" i="14"/>
  <c r="K113" i="14"/>
  <c r="J113" i="14"/>
  <c r="K112" i="14"/>
  <c r="J112" i="14"/>
  <c r="K79" i="14"/>
  <c r="J79" i="14"/>
  <c r="K78" i="14"/>
  <c r="J78" i="14"/>
  <c r="K41" i="14"/>
  <c r="J41" i="14"/>
  <c r="K40" i="14"/>
  <c r="J40" i="14"/>
  <c r="K100" i="14"/>
  <c r="J100" i="14"/>
  <c r="K101" i="14"/>
  <c r="J101" i="14"/>
  <c r="K67" i="14"/>
  <c r="J67" i="14"/>
  <c r="K68" i="14"/>
  <c r="J68" i="14"/>
  <c r="K33" i="14"/>
  <c r="J33" i="14"/>
  <c r="K32" i="14"/>
  <c r="J32" i="14"/>
  <c r="K91" i="14"/>
  <c r="J91" i="14"/>
  <c r="K90" i="14"/>
  <c r="J90" i="14"/>
  <c r="K53" i="14"/>
  <c r="J53" i="14"/>
  <c r="K54" i="14"/>
  <c r="J54" i="14"/>
  <c r="K18" i="14"/>
  <c r="J18" i="14"/>
  <c r="K17" i="14"/>
  <c r="J17" i="14"/>
  <c r="K230" i="14"/>
  <c r="K228" i="14"/>
  <c r="J228" i="14"/>
  <c r="K221" i="14"/>
  <c r="J221" i="14"/>
  <c r="K217" i="14"/>
  <c r="J217" i="14"/>
  <c r="K199" i="14"/>
  <c r="J199" i="14"/>
  <c r="K198" i="14"/>
  <c r="J198" i="14"/>
  <c r="K192" i="14"/>
  <c r="J192" i="14"/>
  <c r="K191" i="14"/>
  <c r="J191" i="14"/>
  <c r="K179" i="14"/>
  <c r="J179" i="14"/>
  <c r="K167" i="14"/>
  <c r="J167" i="14"/>
  <c r="K104" i="14"/>
  <c r="J104" i="14"/>
  <c r="K107" i="14"/>
  <c r="J107" i="14"/>
  <c r="K73" i="14"/>
  <c r="J73" i="14"/>
  <c r="K72" i="14"/>
  <c r="J72" i="14"/>
  <c r="K154" i="14"/>
  <c r="J154" i="14"/>
  <c r="K155" i="14"/>
  <c r="J155" i="14"/>
  <c r="K102" i="14"/>
  <c r="J102" i="14"/>
  <c r="K97" i="14"/>
  <c r="J97" i="14"/>
  <c r="K58" i="14"/>
  <c r="J58" i="14"/>
  <c r="K57" i="14"/>
  <c r="J57" i="14"/>
  <c r="K146" i="14"/>
  <c r="J146" i="14"/>
  <c r="K147" i="14"/>
  <c r="J147" i="14"/>
  <c r="K95" i="14"/>
  <c r="J95" i="14"/>
  <c r="K88" i="14"/>
  <c r="J88" i="14"/>
  <c r="K56" i="14"/>
  <c r="J56" i="14"/>
  <c r="K55" i="14"/>
  <c r="J55" i="14"/>
  <c r="M237" i="14"/>
  <c r="L237" i="14"/>
  <c r="M235" i="14"/>
  <c r="L235" i="14"/>
  <c r="M219" i="14"/>
  <c r="L219" i="14"/>
  <c r="M218" i="14"/>
  <c r="L218" i="14"/>
  <c r="M201" i="14"/>
  <c r="L201" i="14"/>
  <c r="M200" i="14"/>
  <c r="L200" i="14"/>
  <c r="M189" i="14"/>
  <c r="L189" i="14"/>
  <c r="M188" i="14"/>
  <c r="L188" i="14"/>
  <c r="M172" i="14"/>
  <c r="L172" i="14"/>
  <c r="M171" i="14"/>
  <c r="L171" i="14"/>
  <c r="M121" i="14"/>
  <c r="L121" i="14"/>
  <c r="M120" i="14"/>
  <c r="L120" i="14"/>
  <c r="M96" i="14"/>
  <c r="L96" i="14"/>
  <c r="M84" i="14"/>
  <c r="L84" i="14"/>
  <c r="M162" i="14"/>
  <c r="L162" i="14"/>
  <c r="M161" i="14"/>
  <c r="L161" i="14"/>
  <c r="M117" i="14"/>
  <c r="L117" i="14"/>
  <c r="M116" i="14"/>
  <c r="L116" i="14"/>
  <c r="M63" i="14"/>
  <c r="L63" i="14"/>
  <c r="M64" i="14"/>
  <c r="L64" i="14"/>
  <c r="M153" i="14"/>
  <c r="L153" i="14"/>
  <c r="M152" i="14"/>
  <c r="L152" i="14"/>
  <c r="M110" i="14"/>
  <c r="L110" i="14"/>
  <c r="M109" i="14"/>
  <c r="L109" i="14"/>
  <c r="M51" i="14"/>
  <c r="L51" i="14"/>
  <c r="M52" i="14"/>
  <c r="L52" i="14"/>
  <c r="M225" i="14"/>
  <c r="L225" i="14"/>
  <c r="M216" i="14"/>
  <c r="L216" i="14"/>
  <c r="M181" i="14"/>
  <c r="L181" i="14"/>
  <c r="M180" i="14"/>
  <c r="L180" i="14"/>
  <c r="M141" i="14"/>
  <c r="L141" i="14"/>
  <c r="M140" i="14"/>
  <c r="L140" i="14"/>
  <c r="M128" i="14"/>
  <c r="L128" i="14"/>
  <c r="M127" i="14"/>
  <c r="L127" i="14"/>
  <c r="M106" i="14"/>
  <c r="L106" i="14"/>
  <c r="M105" i="14"/>
  <c r="L105" i="14"/>
  <c r="M46" i="14"/>
  <c r="L46" i="14"/>
  <c r="M45" i="14"/>
  <c r="L45" i="14"/>
  <c r="M22" i="14"/>
  <c r="L22" i="14"/>
  <c r="M21" i="14"/>
  <c r="L21" i="14"/>
  <c r="M93" i="14"/>
  <c r="L93" i="14"/>
  <c r="M92" i="14"/>
  <c r="L92" i="14"/>
  <c r="M38" i="14"/>
  <c r="L38" i="14"/>
  <c r="M37" i="14"/>
  <c r="L37" i="14"/>
  <c r="M15" i="14"/>
  <c r="L15" i="14"/>
  <c r="M14" i="14"/>
  <c r="L14" i="14"/>
  <c r="M83" i="14"/>
  <c r="L83" i="14"/>
  <c r="M82" i="14"/>
  <c r="L82" i="14"/>
  <c r="M29" i="14"/>
  <c r="L29" i="14"/>
  <c r="M28" i="14"/>
  <c r="L28" i="14"/>
  <c r="M7" i="14"/>
  <c r="L7" i="14"/>
  <c r="M6" i="14"/>
  <c r="L6" i="14"/>
  <c r="K215" i="14"/>
  <c r="K209" i="14"/>
  <c r="K169" i="14"/>
  <c r="K168" i="14"/>
  <c r="K138" i="14"/>
  <c r="K137" i="14"/>
  <c r="K129" i="14"/>
  <c r="K126" i="14"/>
  <c r="K87" i="14"/>
  <c r="K86" i="14"/>
  <c r="K43" i="14"/>
  <c r="K42" i="14"/>
  <c r="K20" i="14"/>
  <c r="K19" i="14"/>
  <c r="J19" i="14"/>
  <c r="J215" i="14"/>
  <c r="J209" i="14"/>
  <c r="J169" i="14"/>
  <c r="J168" i="14"/>
  <c r="J138" i="14"/>
  <c r="J137" i="14"/>
  <c r="J129" i="14"/>
  <c r="J126" i="14"/>
  <c r="J87" i="14"/>
  <c r="J86" i="14"/>
  <c r="J43" i="14"/>
  <c r="J42" i="14"/>
  <c r="J20" i="14"/>
  <c r="K70" i="14"/>
  <c r="J70" i="14"/>
  <c r="K71" i="14"/>
  <c r="J71" i="14"/>
  <c r="K34" i="14"/>
  <c r="J34" i="14"/>
  <c r="K35" i="14"/>
  <c r="J35" i="14"/>
  <c r="K11" i="14"/>
  <c r="J11" i="14"/>
  <c r="K10" i="14"/>
  <c r="J10" i="14"/>
  <c r="K77" i="14"/>
  <c r="J77" i="14"/>
  <c r="K76" i="14"/>
  <c r="J76" i="14"/>
  <c r="K26" i="14"/>
  <c r="J26" i="14"/>
  <c r="K25" i="14"/>
  <c r="J25" i="14"/>
  <c r="K3" i="14"/>
  <c r="J3" i="14"/>
  <c r="K2" i="14"/>
  <c r="J2" i="14"/>
  <c r="K204" i="14"/>
  <c r="J204" i="14"/>
  <c r="K202" i="14"/>
  <c r="J202" i="14"/>
  <c r="K194" i="14"/>
  <c r="J194" i="14"/>
  <c r="K187" i="14"/>
  <c r="J187" i="14"/>
  <c r="K178" i="14"/>
  <c r="J178" i="14"/>
  <c r="K177" i="14"/>
  <c r="J177" i="14"/>
  <c r="K166" i="14"/>
  <c r="J166" i="14"/>
  <c r="K165" i="14"/>
  <c r="J165" i="14"/>
  <c r="K145" i="14"/>
  <c r="J145" i="14"/>
  <c r="K143" i="14"/>
  <c r="J143" i="14"/>
  <c r="K173" i="14"/>
  <c r="J173" i="14"/>
  <c r="K170" i="14"/>
  <c r="J170" i="14"/>
  <c r="K163" i="14"/>
  <c r="J163" i="14"/>
  <c r="K157" i="14"/>
  <c r="J157" i="14"/>
  <c r="K142" i="14"/>
  <c r="J142" i="14"/>
  <c r="K139" i="14"/>
  <c r="J139" i="14"/>
  <c r="K174" i="14"/>
  <c r="J174" i="14"/>
  <c r="K156" i="14"/>
  <c r="J156" i="14"/>
  <c r="K119" i="14"/>
  <c r="J119" i="14"/>
  <c r="K115" i="14"/>
  <c r="J115" i="14"/>
  <c r="K61" i="14"/>
  <c r="J61" i="14"/>
  <c r="K60" i="14"/>
  <c r="J60" i="14"/>
  <c r="K47" i="14"/>
  <c r="J47" i="14"/>
  <c r="K44" i="14"/>
  <c r="J44" i="14"/>
  <c r="K13" i="14"/>
  <c r="J13" i="14"/>
  <c r="K12" i="14"/>
  <c r="J12" i="14"/>
  <c r="K66" i="14"/>
  <c r="J66" i="14"/>
  <c r="K65" i="14"/>
  <c r="J65" i="14"/>
  <c r="K36" i="14"/>
  <c r="J36" i="14"/>
  <c r="K27" i="14"/>
  <c r="J27" i="14"/>
  <c r="K5" i="14"/>
  <c r="J5" i="14"/>
  <c r="K4" i="14"/>
  <c r="J4" i="14"/>
  <c r="J227" i="14"/>
  <c r="J224" i="14"/>
  <c r="J151" i="14"/>
  <c r="J182" i="14"/>
  <c r="J183" i="14"/>
  <c r="J206" i="14"/>
  <c r="J207" i="14"/>
  <c r="J158" i="14"/>
  <c r="J159" i="14"/>
  <c r="J184" i="14"/>
  <c r="J185" i="14"/>
  <c r="J210" i="14"/>
  <c r="J211" i="14"/>
  <c r="J234" i="14"/>
  <c r="J236" i="14"/>
  <c r="J150" i="14"/>
  <c r="K236" i="14"/>
  <c r="F236" i="14"/>
  <c r="B236" i="14"/>
  <c r="D236" i="14"/>
  <c r="C236" i="14"/>
  <c r="K234" i="14"/>
  <c r="F234" i="14"/>
  <c r="B234" i="14"/>
  <c r="D234" i="14"/>
  <c r="C234" i="14"/>
  <c r="K227" i="14"/>
  <c r="I227" i="14"/>
  <c r="H227" i="14"/>
  <c r="F227" i="14"/>
  <c r="B227" i="14"/>
  <c r="D227" i="14"/>
  <c r="C227" i="14"/>
  <c r="K224" i="14"/>
  <c r="I224" i="14"/>
  <c r="F224" i="14"/>
  <c r="B224" i="14"/>
  <c r="D224" i="14"/>
  <c r="C224" i="14"/>
  <c r="K211" i="14"/>
  <c r="F211" i="14"/>
  <c r="B211" i="14"/>
  <c r="D211" i="14"/>
  <c r="C211" i="14"/>
  <c r="K210" i="14"/>
  <c r="F210" i="14"/>
  <c r="B210" i="14"/>
  <c r="D210" i="14"/>
  <c r="C210" i="14"/>
  <c r="K185" i="14"/>
  <c r="F185" i="14"/>
  <c r="B185" i="14"/>
  <c r="D185" i="14"/>
  <c r="C185" i="14"/>
  <c r="K184" i="14"/>
  <c r="F184" i="14"/>
  <c r="B184" i="14"/>
  <c r="D184" i="14"/>
  <c r="C184" i="14"/>
  <c r="K159" i="14"/>
  <c r="F159" i="14"/>
  <c r="B159" i="14"/>
  <c r="D159" i="14"/>
  <c r="C159" i="14"/>
  <c r="K158" i="14"/>
  <c r="F158" i="14"/>
  <c r="B158" i="14"/>
  <c r="D158" i="14"/>
  <c r="C158" i="14"/>
  <c r="K207" i="14"/>
  <c r="F207" i="14"/>
  <c r="B207" i="14"/>
  <c r="D207" i="14"/>
  <c r="C207" i="14"/>
  <c r="K206" i="14"/>
  <c r="F206" i="14"/>
  <c r="B206" i="14"/>
  <c r="D206" i="14"/>
  <c r="C206" i="14"/>
  <c r="K183" i="14"/>
  <c r="F183" i="14"/>
  <c r="B183" i="14"/>
  <c r="D183" i="14"/>
  <c r="C183" i="14"/>
  <c r="K182" i="14"/>
  <c r="F182" i="14"/>
  <c r="B182" i="14"/>
  <c r="D182" i="14"/>
  <c r="C182" i="14"/>
  <c r="K151" i="14"/>
  <c r="B151" i="14"/>
  <c r="D151" i="14"/>
  <c r="C151" i="14"/>
  <c r="K150" i="14"/>
  <c r="F150" i="14"/>
  <c r="B150" i="14"/>
  <c r="D150" i="14"/>
  <c r="C150" i="14"/>
  <c r="AJ71" i="8"/>
  <c r="AJ70" i="8"/>
  <c r="AJ59" i="8"/>
  <c r="AI59" i="8"/>
  <c r="AJ58" i="8"/>
  <c r="AI58" i="8"/>
  <c r="AJ57" i="8"/>
  <c r="AI57" i="8"/>
  <c r="AJ47" i="8"/>
  <c r="AI47" i="8"/>
  <c r="AJ46" i="8"/>
  <c r="AI46" i="8"/>
  <c r="AJ45" i="8"/>
  <c r="AI45" i="8"/>
  <c r="AJ49" i="7"/>
  <c r="AI49" i="7"/>
  <c r="AJ48" i="7"/>
  <c r="AI48" i="7"/>
  <c r="AJ47" i="7"/>
  <c r="AI47" i="7"/>
  <c r="AC47" i="7"/>
  <c r="AA47" i="7"/>
  <c r="AJ46" i="7"/>
  <c r="AI46" i="7"/>
  <c r="AC46" i="7"/>
  <c r="G56" i="7"/>
  <c r="AA46" i="7"/>
  <c r="AJ45" i="7"/>
  <c r="AI45" i="7"/>
  <c r="AJ44" i="7"/>
  <c r="AI44" i="7"/>
  <c r="AC44" i="7"/>
  <c r="AA44" i="7"/>
  <c r="AJ33" i="7"/>
  <c r="AI33" i="7"/>
  <c r="AJ32" i="7"/>
  <c r="AI32" i="7"/>
  <c r="AJ31" i="7"/>
  <c r="AI31" i="7"/>
  <c r="AJ30" i="7"/>
  <c r="AI30" i="7"/>
  <c r="AJ29" i="7"/>
  <c r="AI29" i="7"/>
  <c r="AJ28" i="7"/>
  <c r="AI28" i="7"/>
  <c r="AJ17" i="7"/>
  <c r="AI17" i="7"/>
  <c r="AJ16" i="7"/>
  <c r="AI16" i="7"/>
  <c r="AJ15" i="7"/>
  <c r="AI15" i="7"/>
  <c r="AJ14" i="7"/>
  <c r="AI14" i="7"/>
  <c r="AJ13" i="7"/>
  <c r="AI13" i="7"/>
  <c r="AJ12" i="7"/>
  <c r="AI12" i="7"/>
  <c r="AJ49" i="6"/>
  <c r="AI49" i="6"/>
  <c r="AJ48" i="6"/>
  <c r="AI48" i="6"/>
  <c r="AJ47" i="6"/>
  <c r="AI47" i="6"/>
  <c r="AJ46" i="6"/>
  <c r="AI46" i="6"/>
  <c r="AJ45" i="6"/>
  <c r="AI45" i="6"/>
  <c r="AJ33" i="6"/>
  <c r="AI33" i="6"/>
  <c r="AJ32" i="6"/>
  <c r="AI32" i="6"/>
  <c r="AJ31" i="6"/>
  <c r="AI31" i="6"/>
  <c r="AJ30" i="6"/>
  <c r="AI30" i="6"/>
  <c r="AI29" i="6"/>
  <c r="AB29" i="6"/>
  <c r="AI28" i="6"/>
  <c r="AJ17" i="6"/>
  <c r="AI17" i="6"/>
  <c r="AJ16" i="6"/>
  <c r="AI16" i="6"/>
  <c r="AJ15" i="6"/>
  <c r="AI15" i="6"/>
  <c r="AJ14" i="6"/>
  <c r="AI14" i="6"/>
  <c r="AJ13" i="6"/>
  <c r="AI13" i="6"/>
  <c r="AJ12" i="6"/>
  <c r="AI12" i="6"/>
  <c r="AI46" i="4"/>
  <c r="AJ51" i="4"/>
  <c r="AI51" i="4"/>
  <c r="AJ50" i="4"/>
  <c r="AI50" i="4"/>
  <c r="AJ49" i="4"/>
  <c r="AI49" i="4"/>
  <c r="AJ48" i="4"/>
  <c r="AI48" i="4"/>
  <c r="AJ47" i="4"/>
  <c r="AI47" i="4"/>
  <c r="AJ46" i="4"/>
  <c r="AJ33" i="3"/>
  <c r="AI33" i="3"/>
  <c r="AJ32" i="3"/>
  <c r="AI32" i="3"/>
  <c r="AJ31" i="3"/>
  <c r="AI31" i="3"/>
  <c r="AJ30" i="3"/>
  <c r="AI30" i="3"/>
  <c r="AJ29" i="3"/>
  <c r="AI29" i="3"/>
  <c r="AJ28" i="3"/>
  <c r="AI28" i="3"/>
  <c r="AJ17" i="3"/>
  <c r="AI17" i="3"/>
  <c r="AJ16" i="3"/>
  <c r="AI16" i="3"/>
  <c r="AJ15" i="3"/>
  <c r="AI15" i="3"/>
  <c r="AJ14" i="3"/>
  <c r="AI14" i="3"/>
  <c r="AJ13" i="3"/>
  <c r="AI13" i="3"/>
  <c r="AJ12" i="3"/>
  <c r="AI12" i="3"/>
  <c r="AJ34" i="4"/>
  <c r="AI34" i="4"/>
  <c r="AJ33" i="4"/>
  <c r="AI33" i="4"/>
  <c r="AJ32" i="4"/>
  <c r="AI32" i="4"/>
  <c r="AJ31" i="4"/>
  <c r="AI31" i="4"/>
  <c r="AJ30" i="4"/>
  <c r="AI30" i="4"/>
  <c r="AJ29" i="4"/>
  <c r="AI29" i="4"/>
  <c r="AJ17" i="4"/>
  <c r="AI17" i="4"/>
  <c r="AJ16" i="4"/>
  <c r="AI16" i="4"/>
  <c r="AJ15" i="4"/>
  <c r="AI15" i="4"/>
  <c r="AJ14" i="4"/>
  <c r="AI14" i="4"/>
  <c r="AJ13" i="4"/>
  <c r="AI13" i="4"/>
  <c r="AJ12" i="4"/>
  <c r="AI12" i="4"/>
  <c r="AJ33" i="1"/>
  <c r="AI33" i="1"/>
  <c r="AJ32" i="1"/>
  <c r="AI32" i="1"/>
  <c r="AJ31" i="1"/>
  <c r="AI31" i="1"/>
  <c r="AJ30" i="1"/>
  <c r="AI30" i="1"/>
  <c r="AJ29" i="1"/>
  <c r="AI29" i="1"/>
  <c r="AJ28" i="1"/>
  <c r="AI28" i="1"/>
  <c r="AI13" i="1"/>
  <c r="AJ13" i="1"/>
  <c r="AI14" i="1"/>
  <c r="AJ14" i="1"/>
  <c r="AI15" i="1"/>
  <c r="AJ15" i="1"/>
  <c r="AI16" i="1"/>
  <c r="AJ16" i="1"/>
  <c r="AI17" i="1"/>
  <c r="AJ17" i="1"/>
  <c r="AJ12" i="1"/>
  <c r="AI12" i="1"/>
  <c r="C21" i="1"/>
  <c r="C24" i="1"/>
  <c r="C22" i="1"/>
  <c r="C23" i="1"/>
  <c r="AE23" i="1"/>
  <c r="C128" i="14"/>
  <c r="D128" i="14"/>
  <c r="B128" i="14"/>
  <c r="F128" i="14"/>
  <c r="H128" i="14"/>
  <c r="I128" i="14"/>
  <c r="C140" i="14"/>
  <c r="D140" i="14"/>
  <c r="B140" i="14"/>
  <c r="F140" i="14"/>
  <c r="H140" i="14"/>
  <c r="I140" i="14"/>
  <c r="C141" i="14"/>
  <c r="D141" i="14"/>
  <c r="B141" i="14"/>
  <c r="F141" i="14"/>
  <c r="H141" i="14"/>
  <c r="I141" i="14"/>
  <c r="C180" i="14"/>
  <c r="D180" i="14"/>
  <c r="B180" i="14"/>
  <c r="F180" i="14"/>
  <c r="C181" i="14"/>
  <c r="D181" i="14"/>
  <c r="B181" i="14"/>
  <c r="F181" i="14"/>
  <c r="C216" i="14"/>
  <c r="D216" i="14"/>
  <c r="B216" i="14"/>
  <c r="F216" i="14"/>
  <c r="C225" i="14"/>
  <c r="D225" i="14"/>
  <c r="B225" i="14"/>
  <c r="F225" i="14"/>
  <c r="C7" i="14"/>
  <c r="D7" i="14"/>
  <c r="B7" i="14"/>
  <c r="F7" i="14"/>
  <c r="C28" i="14"/>
  <c r="D28" i="14"/>
  <c r="B28" i="14"/>
  <c r="F28" i="14"/>
  <c r="C29" i="14"/>
  <c r="D29" i="14"/>
  <c r="B29" i="14"/>
  <c r="F29" i="14"/>
  <c r="C82" i="14"/>
  <c r="D82" i="14"/>
  <c r="B82" i="14"/>
  <c r="F82" i="14"/>
  <c r="C83" i="14"/>
  <c r="D83" i="14"/>
  <c r="B83" i="14"/>
  <c r="F83" i="14"/>
  <c r="C14" i="14"/>
  <c r="D14" i="14"/>
  <c r="B14" i="14"/>
  <c r="F14" i="14"/>
  <c r="C15" i="14"/>
  <c r="D15" i="14"/>
  <c r="B15" i="14"/>
  <c r="F15" i="14"/>
  <c r="C37" i="14"/>
  <c r="D37" i="14"/>
  <c r="B37" i="14"/>
  <c r="F37" i="14"/>
  <c r="C38" i="14"/>
  <c r="D38" i="14"/>
  <c r="B38" i="14"/>
  <c r="F38" i="14"/>
  <c r="C92" i="14"/>
  <c r="D92" i="14"/>
  <c r="B92" i="14"/>
  <c r="F92" i="14"/>
  <c r="C93" i="14"/>
  <c r="D93" i="14"/>
  <c r="B93" i="14"/>
  <c r="F93" i="14"/>
  <c r="C21" i="14"/>
  <c r="D21" i="14"/>
  <c r="B21" i="14"/>
  <c r="F21" i="14"/>
  <c r="C22" i="14"/>
  <c r="D22" i="14"/>
  <c r="B22" i="14"/>
  <c r="F22" i="14"/>
  <c r="C45" i="14"/>
  <c r="D45" i="14"/>
  <c r="B45" i="14"/>
  <c r="F45" i="14"/>
  <c r="C46" i="14"/>
  <c r="D46" i="14"/>
  <c r="B46" i="14"/>
  <c r="F46" i="14"/>
  <c r="C105" i="14"/>
  <c r="D105" i="14"/>
  <c r="B105" i="14"/>
  <c r="F105" i="14"/>
  <c r="C106" i="14"/>
  <c r="D106" i="14"/>
  <c r="B106" i="14"/>
  <c r="F106" i="14"/>
  <c r="C127" i="14"/>
  <c r="D127" i="14"/>
  <c r="B127" i="14"/>
  <c r="F127" i="14"/>
  <c r="H127" i="14"/>
  <c r="I127" i="14"/>
  <c r="F6" i="14"/>
  <c r="B6" i="14"/>
  <c r="D6" i="14"/>
  <c r="C6" i="14"/>
  <c r="C219" i="14"/>
  <c r="D219" i="14"/>
  <c r="B219" i="14"/>
  <c r="F219" i="14"/>
  <c r="C235" i="14"/>
  <c r="D235" i="14"/>
  <c r="B235" i="14"/>
  <c r="F235" i="14"/>
  <c r="C237" i="14"/>
  <c r="D237" i="14"/>
  <c r="B237" i="14"/>
  <c r="F237" i="14"/>
  <c r="C188" i="14"/>
  <c r="D188" i="14"/>
  <c r="B188" i="14"/>
  <c r="F188" i="14"/>
  <c r="H188" i="14"/>
  <c r="I188" i="14"/>
  <c r="C189" i="14"/>
  <c r="D189" i="14"/>
  <c r="B189" i="14"/>
  <c r="F189" i="14"/>
  <c r="H189" i="14"/>
  <c r="I189" i="14"/>
  <c r="C200" i="14"/>
  <c r="D200" i="14"/>
  <c r="B200" i="14"/>
  <c r="F200" i="14"/>
  <c r="H200" i="14"/>
  <c r="I200" i="14"/>
  <c r="C201" i="14"/>
  <c r="D201" i="14"/>
  <c r="B201" i="14"/>
  <c r="F201" i="14"/>
  <c r="H201" i="14"/>
  <c r="I201" i="14"/>
  <c r="C218" i="14"/>
  <c r="D218" i="14"/>
  <c r="B218" i="14"/>
  <c r="F218" i="14"/>
  <c r="C121" i="14"/>
  <c r="D121" i="14"/>
  <c r="B121" i="14"/>
  <c r="F121" i="14"/>
  <c r="C171" i="14"/>
  <c r="D171" i="14"/>
  <c r="B171" i="14"/>
  <c r="F171" i="14"/>
  <c r="C172" i="14"/>
  <c r="D172" i="14"/>
  <c r="B172" i="14"/>
  <c r="F172" i="14"/>
  <c r="C51" i="14"/>
  <c r="D51" i="14"/>
  <c r="B51" i="14"/>
  <c r="F51" i="14"/>
  <c r="C109" i="14"/>
  <c r="D109" i="14"/>
  <c r="B109" i="14"/>
  <c r="F109" i="14"/>
  <c r="C110" i="14"/>
  <c r="D110" i="14"/>
  <c r="B110" i="14"/>
  <c r="F110" i="14"/>
  <c r="C152" i="14"/>
  <c r="D152" i="14"/>
  <c r="B152" i="14"/>
  <c r="F152" i="14"/>
  <c r="C153" i="14"/>
  <c r="D153" i="14"/>
  <c r="B153" i="14"/>
  <c r="F153" i="14"/>
  <c r="C64" i="14"/>
  <c r="D64" i="14"/>
  <c r="B64" i="14"/>
  <c r="F64" i="14"/>
  <c r="C63" i="14"/>
  <c r="D63" i="14"/>
  <c r="B63" i="14"/>
  <c r="F63" i="14"/>
  <c r="C116" i="14"/>
  <c r="D116" i="14"/>
  <c r="B116" i="14"/>
  <c r="F116" i="14"/>
  <c r="C117" i="14"/>
  <c r="D117" i="14"/>
  <c r="B117" i="14"/>
  <c r="F117" i="14"/>
  <c r="C161" i="14"/>
  <c r="D161" i="14"/>
  <c r="B161" i="14"/>
  <c r="F161" i="14"/>
  <c r="C162" i="14"/>
  <c r="D162" i="14"/>
  <c r="B162" i="14"/>
  <c r="F162" i="14"/>
  <c r="C84" i="14"/>
  <c r="D84" i="14"/>
  <c r="B84" i="14"/>
  <c r="F84" i="14"/>
  <c r="C96" i="14"/>
  <c r="D96" i="14"/>
  <c r="B96" i="14"/>
  <c r="F96" i="14"/>
  <c r="C120" i="14"/>
  <c r="D120" i="14"/>
  <c r="B120" i="14"/>
  <c r="F120" i="14"/>
  <c r="F52" i="14"/>
  <c r="B52" i="14"/>
  <c r="D52" i="14"/>
  <c r="C52" i="14"/>
  <c r="C230" i="14"/>
  <c r="D230" i="14"/>
  <c r="B230" i="14"/>
  <c r="F230" i="14"/>
  <c r="C191" i="14"/>
  <c r="D191" i="14"/>
  <c r="B191" i="14"/>
  <c r="F191" i="14"/>
  <c r="H191" i="14"/>
  <c r="I191" i="14"/>
  <c r="C192" i="14"/>
  <c r="D192" i="14"/>
  <c r="B192" i="14"/>
  <c r="F192" i="14"/>
  <c r="H192" i="14"/>
  <c r="I192" i="14"/>
  <c r="C198" i="14"/>
  <c r="D198" i="14"/>
  <c r="B198" i="14"/>
  <c r="F198" i="14"/>
  <c r="H198" i="14"/>
  <c r="I198" i="14"/>
  <c r="C199" i="14"/>
  <c r="D199" i="14"/>
  <c r="B199" i="14"/>
  <c r="F199" i="14"/>
  <c r="H199" i="14"/>
  <c r="I199" i="14"/>
  <c r="C217" i="14"/>
  <c r="D217" i="14"/>
  <c r="B217" i="14"/>
  <c r="F217" i="14"/>
  <c r="C221" i="14"/>
  <c r="D221" i="14"/>
  <c r="B221" i="14"/>
  <c r="F221" i="14"/>
  <c r="C228" i="14"/>
  <c r="D228" i="14"/>
  <c r="B228" i="14"/>
  <c r="F228" i="14"/>
  <c r="C56" i="14"/>
  <c r="D56" i="14"/>
  <c r="B56" i="14"/>
  <c r="F56" i="14"/>
  <c r="C88" i="14"/>
  <c r="D88" i="14"/>
  <c r="B88" i="14"/>
  <c r="F88" i="14"/>
  <c r="C95" i="14"/>
  <c r="D95" i="14"/>
  <c r="B95" i="14"/>
  <c r="C147" i="14"/>
  <c r="D147" i="14"/>
  <c r="B147" i="14"/>
  <c r="F147" i="14"/>
  <c r="C146" i="14"/>
  <c r="D146" i="14"/>
  <c r="B146" i="14"/>
  <c r="F146" i="14"/>
  <c r="C57" i="14"/>
  <c r="D57" i="14"/>
  <c r="B57" i="14"/>
  <c r="F57" i="14"/>
  <c r="C58" i="14"/>
  <c r="D58" i="14"/>
  <c r="B58" i="14"/>
  <c r="F58" i="14"/>
  <c r="C97" i="14"/>
  <c r="D97" i="14"/>
  <c r="B97" i="14"/>
  <c r="F97" i="14"/>
  <c r="C102" i="14"/>
  <c r="D102" i="14"/>
  <c r="B102" i="14"/>
  <c r="F102" i="14"/>
  <c r="C155" i="14"/>
  <c r="D155" i="14"/>
  <c r="B155" i="14"/>
  <c r="F155" i="14"/>
  <c r="C154" i="14"/>
  <c r="D154" i="14"/>
  <c r="B154" i="14"/>
  <c r="F154" i="14"/>
  <c r="C72" i="14"/>
  <c r="D72" i="14"/>
  <c r="B72" i="14"/>
  <c r="F72" i="14"/>
  <c r="C73" i="14"/>
  <c r="D73" i="14"/>
  <c r="B73" i="14"/>
  <c r="F73" i="14"/>
  <c r="C107" i="14"/>
  <c r="D107" i="14"/>
  <c r="B107" i="14"/>
  <c r="F107" i="14"/>
  <c r="C104" i="14"/>
  <c r="D104" i="14"/>
  <c r="B104" i="14"/>
  <c r="C167" i="14"/>
  <c r="D167" i="14"/>
  <c r="B167" i="14"/>
  <c r="F167" i="14"/>
  <c r="C179" i="14"/>
  <c r="D179" i="14"/>
  <c r="B179" i="14"/>
  <c r="F179" i="14"/>
  <c r="F55" i="14"/>
  <c r="B55" i="14"/>
  <c r="D55" i="14"/>
  <c r="C55" i="14"/>
  <c r="C176" i="14"/>
  <c r="D176" i="14"/>
  <c r="B176" i="14"/>
  <c r="F176" i="14"/>
  <c r="H176" i="14"/>
  <c r="I176" i="14"/>
  <c r="C214" i="14"/>
  <c r="D214" i="14"/>
  <c r="B214" i="14"/>
  <c r="F214" i="14"/>
  <c r="C220" i="14"/>
  <c r="D220" i="14"/>
  <c r="B220" i="14"/>
  <c r="F220" i="14"/>
  <c r="C229" i="14"/>
  <c r="D229" i="14"/>
  <c r="B229" i="14"/>
  <c r="F229" i="14"/>
  <c r="C233" i="14"/>
  <c r="D233" i="14"/>
  <c r="B233" i="14"/>
  <c r="F233" i="14"/>
  <c r="C132" i="14"/>
  <c r="D132" i="14"/>
  <c r="B132" i="14"/>
  <c r="F132" i="14"/>
  <c r="H132" i="14"/>
  <c r="I132" i="14"/>
  <c r="C144" i="14"/>
  <c r="D144" i="14"/>
  <c r="B144" i="14"/>
  <c r="F144" i="14"/>
  <c r="H144" i="14"/>
  <c r="I144" i="14"/>
  <c r="C164" i="14"/>
  <c r="D164" i="14"/>
  <c r="B164" i="14"/>
  <c r="F164" i="14"/>
  <c r="H164" i="14"/>
  <c r="I164" i="14"/>
  <c r="C40" i="14"/>
  <c r="D40" i="14"/>
  <c r="B40" i="14"/>
  <c r="F40" i="14"/>
  <c r="C41" i="14"/>
  <c r="D41" i="14"/>
  <c r="B41" i="14"/>
  <c r="C78" i="14"/>
  <c r="D78" i="14"/>
  <c r="B78" i="14"/>
  <c r="F78" i="14"/>
  <c r="C79" i="14"/>
  <c r="D79" i="14"/>
  <c r="B79" i="14"/>
  <c r="F79" i="14"/>
  <c r="C112" i="14"/>
  <c r="D112" i="14"/>
  <c r="B112" i="14"/>
  <c r="F112" i="14"/>
  <c r="C113" i="14"/>
  <c r="D113" i="14"/>
  <c r="B113" i="14"/>
  <c r="F113" i="14"/>
  <c r="C18" i="14"/>
  <c r="D18" i="14"/>
  <c r="B18" i="14"/>
  <c r="F18" i="14"/>
  <c r="C54" i="14"/>
  <c r="D54" i="14"/>
  <c r="B54" i="14"/>
  <c r="F54" i="14"/>
  <c r="C53" i="14"/>
  <c r="D53" i="14"/>
  <c r="B53" i="14"/>
  <c r="F53" i="14"/>
  <c r="C90" i="14"/>
  <c r="D90" i="14"/>
  <c r="B90" i="14"/>
  <c r="F90" i="14"/>
  <c r="C91" i="14"/>
  <c r="D91" i="14"/>
  <c r="B91" i="14"/>
  <c r="F91" i="14"/>
  <c r="C32" i="14"/>
  <c r="D32" i="14"/>
  <c r="B32" i="14"/>
  <c r="F32" i="14"/>
  <c r="C33" i="14"/>
  <c r="D33" i="14"/>
  <c r="B33" i="14"/>
  <c r="F33" i="14"/>
  <c r="C68" i="14"/>
  <c r="D68" i="14"/>
  <c r="B68" i="14"/>
  <c r="F68" i="14"/>
  <c r="C67" i="14"/>
  <c r="D67" i="14"/>
  <c r="B67" i="14"/>
  <c r="F67" i="14"/>
  <c r="C101" i="14"/>
  <c r="D101" i="14"/>
  <c r="B101" i="14"/>
  <c r="F101" i="14"/>
  <c r="C100" i="14"/>
  <c r="D100" i="14"/>
  <c r="B100" i="14"/>
  <c r="F100" i="14"/>
  <c r="F17" i="14"/>
  <c r="B17" i="14"/>
  <c r="D17" i="14"/>
  <c r="C17" i="14"/>
  <c r="C62" i="14"/>
  <c r="D62" i="14"/>
  <c r="B62" i="14"/>
  <c r="F62" i="14"/>
  <c r="C98" i="14"/>
  <c r="D98" i="14"/>
  <c r="B98" i="14"/>
  <c r="F98" i="14"/>
  <c r="C99" i="14"/>
  <c r="D99" i="14"/>
  <c r="B99" i="14"/>
  <c r="F99" i="14"/>
  <c r="H99" i="14"/>
  <c r="C133" i="14"/>
  <c r="D133" i="14"/>
  <c r="B133" i="14"/>
  <c r="F133" i="14"/>
  <c r="C134" i="14"/>
  <c r="D134" i="14"/>
  <c r="B134" i="14"/>
  <c r="F134" i="14"/>
  <c r="C74" i="14"/>
  <c r="D74" i="14"/>
  <c r="B74" i="14"/>
  <c r="F74" i="14"/>
  <c r="C75" i="14"/>
  <c r="D75" i="14"/>
  <c r="B75" i="14"/>
  <c r="F75" i="14"/>
  <c r="C111" i="14"/>
  <c r="D111" i="14"/>
  <c r="B111" i="14"/>
  <c r="F111" i="14"/>
  <c r="C118" i="14"/>
  <c r="D118" i="14"/>
  <c r="B118" i="14"/>
  <c r="F118" i="14"/>
  <c r="C130" i="14"/>
  <c r="D130" i="14"/>
  <c r="B130" i="14"/>
  <c r="F130" i="14"/>
  <c r="C131" i="14"/>
  <c r="D131" i="14"/>
  <c r="B131" i="14"/>
  <c r="F131" i="14"/>
  <c r="C85" i="14"/>
  <c r="D85" i="14"/>
  <c r="B85" i="14"/>
  <c r="F85" i="14"/>
  <c r="C89" i="14"/>
  <c r="D89" i="14"/>
  <c r="B89" i="14"/>
  <c r="F89" i="14"/>
  <c r="C123" i="14"/>
  <c r="D123" i="14"/>
  <c r="B123" i="14"/>
  <c r="F123" i="14"/>
  <c r="C122" i="14"/>
  <c r="D122" i="14"/>
  <c r="B122" i="14"/>
  <c r="F122" i="14"/>
  <c r="C148" i="14"/>
  <c r="D148" i="14"/>
  <c r="B148" i="14"/>
  <c r="F148" i="14"/>
  <c r="C149" i="14"/>
  <c r="D149" i="14"/>
  <c r="B149" i="14"/>
  <c r="F149" i="14"/>
  <c r="C190" i="14"/>
  <c r="D190" i="14"/>
  <c r="B190" i="14"/>
  <c r="F190" i="14"/>
  <c r="H190" i="14"/>
  <c r="I190" i="14"/>
  <c r="C197" i="14"/>
  <c r="D197" i="14"/>
  <c r="B197" i="14"/>
  <c r="F197" i="14"/>
  <c r="H197" i="14"/>
  <c r="I197" i="14"/>
  <c r="C208" i="14"/>
  <c r="D208" i="14"/>
  <c r="B208" i="14"/>
  <c r="F208" i="14"/>
  <c r="H208" i="14"/>
  <c r="I208" i="14"/>
  <c r="C212" i="14"/>
  <c r="D212" i="14"/>
  <c r="B212" i="14"/>
  <c r="F212" i="14"/>
  <c r="H212" i="14"/>
  <c r="I212" i="14"/>
  <c r="C223" i="14"/>
  <c r="D223" i="14"/>
  <c r="B223" i="14"/>
  <c r="F223" i="14"/>
  <c r="C226" i="14"/>
  <c r="D226" i="14"/>
  <c r="B226" i="14"/>
  <c r="F226" i="14"/>
  <c r="C231" i="14"/>
  <c r="D231" i="14"/>
  <c r="B231" i="14"/>
  <c r="F231" i="14"/>
  <c r="C232" i="14"/>
  <c r="D232" i="14"/>
  <c r="B232" i="14"/>
  <c r="F232" i="14"/>
  <c r="H50" i="14"/>
  <c r="F50" i="14"/>
  <c r="B50" i="14"/>
  <c r="D50" i="14"/>
  <c r="C50" i="14"/>
  <c r="C126" i="14"/>
  <c r="D126" i="14"/>
  <c r="B126" i="14"/>
  <c r="F126" i="14"/>
  <c r="H126" i="14"/>
  <c r="I126" i="14"/>
  <c r="C129" i="14"/>
  <c r="D129" i="14"/>
  <c r="B129" i="14"/>
  <c r="F129" i="14"/>
  <c r="H129" i="14"/>
  <c r="I129" i="14"/>
  <c r="C137" i="14"/>
  <c r="D137" i="14"/>
  <c r="B137" i="14"/>
  <c r="F137" i="14"/>
  <c r="H137" i="14"/>
  <c r="I137" i="14"/>
  <c r="C138" i="14"/>
  <c r="D138" i="14"/>
  <c r="B138" i="14"/>
  <c r="H138" i="14"/>
  <c r="I138" i="14"/>
  <c r="C168" i="14"/>
  <c r="D168" i="14"/>
  <c r="B168" i="14"/>
  <c r="F168" i="14"/>
  <c r="C169" i="14"/>
  <c r="D169" i="14"/>
  <c r="B169" i="14"/>
  <c r="F169" i="14"/>
  <c r="C209" i="14"/>
  <c r="D209" i="14"/>
  <c r="B209" i="14"/>
  <c r="F209" i="14"/>
  <c r="C215" i="14"/>
  <c r="D215" i="14"/>
  <c r="B215" i="14"/>
  <c r="F215" i="14"/>
  <c r="C194" i="14"/>
  <c r="D194" i="14"/>
  <c r="B194" i="14"/>
  <c r="F194" i="14"/>
  <c r="H194" i="14"/>
  <c r="I194" i="14"/>
  <c r="C202" i="14"/>
  <c r="D202" i="14"/>
  <c r="B202" i="14"/>
  <c r="F202" i="14"/>
  <c r="C204" i="14"/>
  <c r="D204" i="14"/>
  <c r="B204" i="14"/>
  <c r="F204" i="14"/>
  <c r="I187" i="14"/>
  <c r="H187" i="14"/>
  <c r="F187" i="14"/>
  <c r="B187" i="14"/>
  <c r="D187" i="14"/>
  <c r="C187" i="14"/>
  <c r="C119" i="14"/>
  <c r="D119" i="14"/>
  <c r="B119" i="14"/>
  <c r="F119" i="14"/>
  <c r="H119" i="14"/>
  <c r="I119" i="14"/>
  <c r="C156" i="14"/>
  <c r="D156" i="14"/>
  <c r="B156" i="14"/>
  <c r="F156" i="14"/>
  <c r="C174" i="14"/>
  <c r="D174" i="14"/>
  <c r="B174" i="14"/>
  <c r="F174" i="14"/>
  <c r="I115" i="14"/>
  <c r="H115" i="14"/>
  <c r="F115" i="14"/>
  <c r="B115" i="14"/>
  <c r="D115" i="14"/>
  <c r="C115" i="14"/>
  <c r="C19" i="14"/>
  <c r="D19" i="14"/>
  <c r="B19" i="14"/>
  <c r="F19" i="14"/>
  <c r="C20" i="14"/>
  <c r="D20" i="14"/>
  <c r="B20" i="14"/>
  <c r="F20" i="14"/>
  <c r="C42" i="14"/>
  <c r="D42" i="14"/>
  <c r="B42" i="14"/>
  <c r="F42" i="14"/>
  <c r="C43" i="14"/>
  <c r="D43" i="14"/>
  <c r="B43" i="14"/>
  <c r="F43" i="14"/>
  <c r="C86" i="14"/>
  <c r="D86" i="14"/>
  <c r="B86" i="14"/>
  <c r="F86" i="14"/>
  <c r="C87" i="14"/>
  <c r="D87" i="14"/>
  <c r="B87" i="14"/>
  <c r="F87" i="14"/>
  <c r="C10" i="14"/>
  <c r="D10" i="14"/>
  <c r="B10" i="14"/>
  <c r="F10" i="14"/>
  <c r="C11" i="14"/>
  <c r="D11" i="14"/>
  <c r="B11" i="14"/>
  <c r="F11" i="14"/>
  <c r="C35" i="14"/>
  <c r="D35" i="14"/>
  <c r="B35" i="14"/>
  <c r="F35" i="14"/>
  <c r="C34" i="14"/>
  <c r="D34" i="14"/>
  <c r="B34" i="14"/>
  <c r="F34" i="14"/>
  <c r="C71" i="14"/>
  <c r="D71" i="14"/>
  <c r="B71" i="14"/>
  <c r="F71" i="14"/>
  <c r="C70" i="14"/>
  <c r="D70" i="14"/>
  <c r="B70" i="14"/>
  <c r="F70" i="14"/>
  <c r="C3" i="14"/>
  <c r="D3" i="14"/>
  <c r="B3" i="14"/>
  <c r="C25" i="14"/>
  <c r="D25" i="14"/>
  <c r="B25" i="14"/>
  <c r="F25" i="14"/>
  <c r="C26" i="14"/>
  <c r="D26" i="14"/>
  <c r="B26" i="14"/>
  <c r="F26" i="14"/>
  <c r="C76" i="14"/>
  <c r="D76" i="14"/>
  <c r="B76" i="14"/>
  <c r="F76" i="14"/>
  <c r="C77" i="14"/>
  <c r="D77" i="14"/>
  <c r="B77" i="14"/>
  <c r="F77" i="14"/>
  <c r="F2" i="14"/>
  <c r="B2" i="14"/>
  <c r="D2" i="14"/>
  <c r="C2" i="14"/>
  <c r="C145" i="14"/>
  <c r="D145" i="14"/>
  <c r="B145" i="14"/>
  <c r="F145" i="14"/>
  <c r="C165" i="14"/>
  <c r="D165" i="14"/>
  <c r="B165" i="14"/>
  <c r="F165" i="14"/>
  <c r="C166" i="14"/>
  <c r="D166" i="14"/>
  <c r="B166" i="14"/>
  <c r="F166" i="14"/>
  <c r="C177" i="14"/>
  <c r="D177" i="14"/>
  <c r="B177" i="14"/>
  <c r="F177" i="14"/>
  <c r="C178" i="14"/>
  <c r="D178" i="14"/>
  <c r="B178" i="14"/>
  <c r="F178" i="14"/>
  <c r="F143" i="14"/>
  <c r="B143" i="14"/>
  <c r="D143" i="14"/>
  <c r="C143" i="14"/>
  <c r="C142" i="14"/>
  <c r="D142" i="14"/>
  <c r="B142" i="14"/>
  <c r="F142" i="14"/>
  <c r="C157" i="14"/>
  <c r="D157" i="14"/>
  <c r="B157" i="14"/>
  <c r="F157" i="14"/>
  <c r="C163" i="14"/>
  <c r="D163" i="14"/>
  <c r="B163" i="14"/>
  <c r="F163" i="14"/>
  <c r="C170" i="14"/>
  <c r="D170" i="14"/>
  <c r="B170" i="14"/>
  <c r="F170" i="14"/>
  <c r="C173" i="14"/>
  <c r="D173" i="14"/>
  <c r="B173" i="14"/>
  <c r="F173" i="14"/>
  <c r="F139" i="14"/>
  <c r="B139" i="14"/>
  <c r="D139" i="14"/>
  <c r="C139" i="14"/>
  <c r="C13" i="14"/>
  <c r="D13" i="14"/>
  <c r="B13" i="14"/>
  <c r="F13" i="14"/>
  <c r="C44" i="14"/>
  <c r="D44" i="14"/>
  <c r="B44" i="14"/>
  <c r="F44" i="14"/>
  <c r="C47" i="14"/>
  <c r="D47" i="14"/>
  <c r="B47" i="14"/>
  <c r="F47" i="14"/>
  <c r="C60" i="14"/>
  <c r="D60" i="14"/>
  <c r="B60" i="14"/>
  <c r="F60" i="14"/>
  <c r="C61" i="14"/>
  <c r="D61" i="14"/>
  <c r="B61" i="14"/>
  <c r="F61" i="14"/>
  <c r="F12" i="14"/>
  <c r="B12" i="14"/>
  <c r="D12" i="14"/>
  <c r="C12" i="14"/>
  <c r="C5" i="14"/>
  <c r="D5" i="14"/>
  <c r="B5" i="14"/>
  <c r="F5" i="14"/>
  <c r="C27" i="14"/>
  <c r="D27" i="14"/>
  <c r="B27" i="14"/>
  <c r="F27" i="14"/>
  <c r="C36" i="14"/>
  <c r="D36" i="14"/>
  <c r="B36" i="14"/>
  <c r="F36" i="14"/>
  <c r="C65" i="14"/>
  <c r="D65" i="14"/>
  <c r="B65" i="14"/>
  <c r="F65" i="14"/>
  <c r="C66" i="14"/>
  <c r="D66" i="14"/>
  <c r="B66" i="14"/>
  <c r="F66" i="14"/>
  <c r="F4" i="14"/>
  <c r="B4" i="14"/>
  <c r="D4" i="14"/>
  <c r="C4" i="14"/>
  <c r="Z64" i="13"/>
  <c r="AA63" i="13"/>
  <c r="F86" i="13"/>
  <c r="K127" i="14"/>
  <c r="B56" i="13"/>
  <c r="AD56" i="13"/>
  <c r="B55" i="13"/>
  <c r="B53" i="13"/>
  <c r="B54" i="13"/>
  <c r="P49" i="13"/>
  <c r="O49" i="13"/>
  <c r="H49" i="13"/>
  <c r="I106" i="14"/>
  <c r="F49" i="13"/>
  <c r="H106" i="14"/>
  <c r="P48" i="13"/>
  <c r="K105" i="14"/>
  <c r="O48" i="13"/>
  <c r="J105" i="14"/>
  <c r="H48" i="13"/>
  <c r="I105" i="14"/>
  <c r="F48" i="13"/>
  <c r="H105" i="14"/>
  <c r="P47" i="13"/>
  <c r="K46" i="14"/>
  <c r="O47" i="13"/>
  <c r="J46" i="14"/>
  <c r="H47" i="13"/>
  <c r="I46" i="14"/>
  <c r="F47" i="13"/>
  <c r="H46" i="14"/>
  <c r="P46" i="13"/>
  <c r="K45" i="14"/>
  <c r="O46" i="13"/>
  <c r="H46" i="13"/>
  <c r="I45" i="14"/>
  <c r="F46" i="13"/>
  <c r="H45" i="14"/>
  <c r="P45" i="13"/>
  <c r="K22" i="14"/>
  <c r="O45" i="13"/>
  <c r="J22" i="14"/>
  <c r="H45" i="13"/>
  <c r="I22" i="14"/>
  <c r="F45" i="13"/>
  <c r="H22" i="14"/>
  <c r="P44" i="13"/>
  <c r="K21" i="14"/>
  <c r="O44" i="13"/>
  <c r="H44" i="13"/>
  <c r="I21" i="14"/>
  <c r="F44" i="13"/>
  <c r="H21" i="14"/>
  <c r="B37" i="13"/>
  <c r="AH37" i="13"/>
  <c r="B40" i="13"/>
  <c r="AH40" i="13"/>
  <c r="B39" i="13"/>
  <c r="B38" i="13"/>
  <c r="P33" i="13"/>
  <c r="K93" i="14"/>
  <c r="O33" i="13"/>
  <c r="J93" i="14"/>
  <c r="H33" i="13"/>
  <c r="I93" i="14"/>
  <c r="F33" i="13"/>
  <c r="H93" i="14"/>
  <c r="P32" i="13"/>
  <c r="K92" i="14"/>
  <c r="O32" i="13"/>
  <c r="H32" i="13"/>
  <c r="I92" i="14"/>
  <c r="F32" i="13"/>
  <c r="H92" i="14"/>
  <c r="P31" i="13"/>
  <c r="K38" i="14"/>
  <c r="O31" i="13"/>
  <c r="H31" i="13"/>
  <c r="Z39" i="13"/>
  <c r="I38" i="14"/>
  <c r="F31" i="13"/>
  <c r="AD37" i="13"/>
  <c r="P30" i="13"/>
  <c r="K37" i="14"/>
  <c r="O30" i="13"/>
  <c r="H30" i="13"/>
  <c r="I37" i="14"/>
  <c r="F30" i="13"/>
  <c r="H37" i="14"/>
  <c r="P29" i="13"/>
  <c r="K15" i="14"/>
  <c r="O29" i="13"/>
  <c r="J15" i="14"/>
  <c r="H29" i="13"/>
  <c r="I15" i="14"/>
  <c r="F29" i="13"/>
  <c r="H15" i="14"/>
  <c r="P28" i="13"/>
  <c r="K14" i="14"/>
  <c r="O28" i="13"/>
  <c r="J14" i="14"/>
  <c r="H28" i="13"/>
  <c r="I14" i="14"/>
  <c r="F28" i="13"/>
  <c r="B24" i="13"/>
  <c r="B22" i="13"/>
  <c r="B23" i="13"/>
  <c r="B21" i="13"/>
  <c r="P17" i="13"/>
  <c r="K83" i="14"/>
  <c r="O17" i="13"/>
  <c r="H17" i="13"/>
  <c r="I83" i="14"/>
  <c r="F17" i="13"/>
  <c r="H83" i="14"/>
  <c r="P16" i="13"/>
  <c r="K82" i="14"/>
  <c r="O16" i="13"/>
  <c r="H16" i="13"/>
  <c r="I82" i="14"/>
  <c r="F16" i="13"/>
  <c r="H82" i="14"/>
  <c r="P15" i="13"/>
  <c r="K29" i="14"/>
  <c r="O15" i="13"/>
  <c r="J29" i="14"/>
  <c r="H15" i="13"/>
  <c r="I29" i="14"/>
  <c r="F15" i="13"/>
  <c r="H29" i="14"/>
  <c r="P14" i="13"/>
  <c r="K28" i="14"/>
  <c r="O14" i="13"/>
  <c r="H14" i="13"/>
  <c r="I28" i="14"/>
  <c r="F14" i="13"/>
  <c r="H28" i="14"/>
  <c r="P13" i="13"/>
  <c r="K7" i="14"/>
  <c r="O13" i="13"/>
  <c r="H13" i="13"/>
  <c r="I7" i="14"/>
  <c r="F13" i="13"/>
  <c r="H7" i="14"/>
  <c r="P12" i="13"/>
  <c r="K6" i="14"/>
  <c r="O12" i="13"/>
  <c r="H12" i="13"/>
  <c r="I6" i="14"/>
  <c r="F12" i="13"/>
  <c r="Z23" i="13"/>
  <c r="Z63" i="13"/>
  <c r="Z62" i="13"/>
  <c r="Z61" i="9"/>
  <c r="C40" i="7"/>
  <c r="AE40" i="7"/>
  <c r="C39" i="7"/>
  <c r="C37" i="7"/>
  <c r="C38" i="7"/>
  <c r="C55" i="7"/>
  <c r="AF55" i="7"/>
  <c r="C53" i="7"/>
  <c r="AF53" i="7"/>
  <c r="C56" i="7"/>
  <c r="C54" i="7"/>
  <c r="I49" i="7"/>
  <c r="I179" i="14"/>
  <c r="G49" i="7"/>
  <c r="H179" i="14"/>
  <c r="I48" i="7"/>
  <c r="I167" i="14"/>
  <c r="G48" i="7"/>
  <c r="H167" i="14"/>
  <c r="I47" i="7"/>
  <c r="I104" i="14"/>
  <c r="G47" i="7"/>
  <c r="H104" i="14"/>
  <c r="I46" i="7"/>
  <c r="I107" i="14"/>
  <c r="G46" i="7"/>
  <c r="H107" i="14"/>
  <c r="I45" i="7"/>
  <c r="I73" i="14"/>
  <c r="G45" i="7"/>
  <c r="H73" i="14"/>
  <c r="I44" i="7"/>
  <c r="I72" i="14"/>
  <c r="G44" i="7"/>
  <c r="H72" i="14"/>
  <c r="G46" i="6"/>
  <c r="H78" i="14"/>
  <c r="AB68" i="6"/>
  <c r="AA68" i="6"/>
  <c r="AC45" i="6"/>
  <c r="AA45" i="6"/>
  <c r="E53" i="6"/>
  <c r="AC44" i="6"/>
  <c r="AA44" i="6"/>
  <c r="AC16" i="6"/>
  <c r="AA16" i="6"/>
  <c r="AC15" i="6"/>
  <c r="AA15" i="6"/>
  <c r="AC13" i="6"/>
  <c r="AA13" i="6"/>
  <c r="E22" i="6"/>
  <c r="AC12" i="6"/>
  <c r="AA12" i="6"/>
  <c r="C55" i="6"/>
  <c r="C56" i="6"/>
  <c r="C53" i="6"/>
  <c r="C54" i="6"/>
  <c r="C40" i="6"/>
  <c r="C37" i="6"/>
  <c r="C39" i="6"/>
  <c r="AE39" i="6"/>
  <c r="C38" i="6"/>
  <c r="C37" i="5"/>
  <c r="C40" i="5"/>
  <c r="C39" i="5"/>
  <c r="C38" i="5"/>
  <c r="C56" i="5"/>
  <c r="C54" i="5"/>
  <c r="C55" i="5"/>
  <c r="C53" i="5"/>
  <c r="G48" i="4"/>
  <c r="H42" i="14"/>
  <c r="AC48" i="4"/>
  <c r="C58" i="4"/>
  <c r="AF58" i="4"/>
  <c r="C56" i="4"/>
  <c r="AF56" i="4"/>
  <c r="C55" i="4"/>
  <c r="C57" i="4"/>
  <c r="C40" i="4"/>
  <c r="AE40" i="4"/>
  <c r="C41" i="4"/>
  <c r="C38" i="4"/>
  <c r="C39" i="4"/>
  <c r="C40" i="1"/>
  <c r="AE40" i="1"/>
  <c r="C38" i="1"/>
  <c r="C39" i="1"/>
  <c r="AF39" i="1"/>
  <c r="C37" i="1"/>
  <c r="I100" i="8"/>
  <c r="I222" i="14"/>
  <c r="G100" i="8"/>
  <c r="H222" i="14"/>
  <c r="I99" i="8"/>
  <c r="I213" i="14"/>
  <c r="G99" i="8"/>
  <c r="H213" i="14"/>
  <c r="I98" i="8"/>
  <c r="I175" i="14"/>
  <c r="I97" i="8"/>
  <c r="I160" i="14"/>
  <c r="AC57" i="8"/>
  <c r="I68" i="7"/>
  <c r="I230" i="14"/>
  <c r="I67" i="7"/>
  <c r="I228" i="14"/>
  <c r="G67" i="7"/>
  <c r="H228" i="14"/>
  <c r="I66" i="7"/>
  <c r="I221" i="14"/>
  <c r="H221" i="14"/>
  <c r="I65" i="7"/>
  <c r="I217" i="14"/>
  <c r="I33" i="7"/>
  <c r="I154" i="14"/>
  <c r="G33" i="7"/>
  <c r="H154" i="14"/>
  <c r="I32" i="7"/>
  <c r="I155" i="14"/>
  <c r="G32" i="7"/>
  <c r="H155" i="14"/>
  <c r="I31" i="7"/>
  <c r="I102" i="14"/>
  <c r="G31" i="7"/>
  <c r="H102" i="14"/>
  <c r="I30" i="7"/>
  <c r="I97" i="14"/>
  <c r="G30" i="7"/>
  <c r="H97" i="14"/>
  <c r="I29" i="7"/>
  <c r="I58" i="14"/>
  <c r="G29" i="7"/>
  <c r="H58" i="14"/>
  <c r="I28" i="7"/>
  <c r="I57" i="14"/>
  <c r="G28" i="7"/>
  <c r="AC28" i="7"/>
  <c r="C22" i="7"/>
  <c r="C24" i="7"/>
  <c r="C23" i="7"/>
  <c r="C21" i="7"/>
  <c r="I17" i="7"/>
  <c r="I146" i="14"/>
  <c r="G17" i="7"/>
  <c r="H146" i="14"/>
  <c r="I16" i="7"/>
  <c r="I147" i="14"/>
  <c r="G16" i="7"/>
  <c r="H147" i="14"/>
  <c r="I15" i="7"/>
  <c r="I95" i="14"/>
  <c r="G15" i="7"/>
  <c r="H95" i="14"/>
  <c r="I14" i="7"/>
  <c r="I88" i="14"/>
  <c r="G14" i="7"/>
  <c r="H88" i="14"/>
  <c r="I13" i="7"/>
  <c r="I56" i="14"/>
  <c r="G13" i="7"/>
  <c r="H56" i="14"/>
  <c r="I12" i="7"/>
  <c r="I55" i="14"/>
  <c r="G12" i="7"/>
  <c r="I68" i="6"/>
  <c r="I233" i="14"/>
  <c r="G68" i="6"/>
  <c r="H233" i="14"/>
  <c r="I67" i="6"/>
  <c r="I229" i="14"/>
  <c r="G67" i="6"/>
  <c r="H229" i="14"/>
  <c r="I66" i="6"/>
  <c r="I220" i="14"/>
  <c r="H220" i="14"/>
  <c r="I65" i="6"/>
  <c r="I214" i="14"/>
  <c r="H214" i="14"/>
  <c r="I49" i="6"/>
  <c r="H56" i="6"/>
  <c r="G49" i="6"/>
  <c r="H113" i="14"/>
  <c r="I48" i="6"/>
  <c r="I112" i="14"/>
  <c r="G48" i="6"/>
  <c r="H112" i="14"/>
  <c r="I47" i="6"/>
  <c r="I79" i="14"/>
  <c r="G47" i="6"/>
  <c r="H79" i="14"/>
  <c r="I46" i="6"/>
  <c r="I78" i="14"/>
  <c r="I45" i="6"/>
  <c r="I41" i="14"/>
  <c r="G45" i="6"/>
  <c r="H41" i="14"/>
  <c r="I44" i="6"/>
  <c r="I40" i="14"/>
  <c r="G44" i="6"/>
  <c r="H40" i="14"/>
  <c r="I33" i="6"/>
  <c r="I100" i="14"/>
  <c r="G33" i="6"/>
  <c r="H100" i="14"/>
  <c r="I32" i="6"/>
  <c r="I101" i="14"/>
  <c r="G32" i="6"/>
  <c r="AA38" i="6"/>
  <c r="I31" i="6"/>
  <c r="I67" i="14"/>
  <c r="G31" i="6"/>
  <c r="I30" i="6"/>
  <c r="I68" i="14"/>
  <c r="G30" i="6"/>
  <c r="H68" i="14"/>
  <c r="I29" i="6"/>
  <c r="I33" i="14"/>
  <c r="G29" i="6"/>
  <c r="H33" i="14"/>
  <c r="I28" i="6"/>
  <c r="I32" i="14"/>
  <c r="G28" i="6"/>
  <c r="H32" i="14"/>
  <c r="C23" i="6"/>
  <c r="E23" i="6"/>
  <c r="C24" i="6"/>
  <c r="C21" i="6"/>
  <c r="C22" i="6"/>
  <c r="I17" i="6"/>
  <c r="I91" i="14"/>
  <c r="G17" i="6"/>
  <c r="H91" i="14"/>
  <c r="I16" i="6"/>
  <c r="I90" i="14"/>
  <c r="G16" i="6"/>
  <c r="H90" i="14"/>
  <c r="I15" i="6"/>
  <c r="I53" i="14"/>
  <c r="G15" i="6"/>
  <c r="H53" i="14"/>
  <c r="I14" i="6"/>
  <c r="I54" i="14"/>
  <c r="G14" i="6"/>
  <c r="H54" i="14"/>
  <c r="I13" i="6"/>
  <c r="I18" i="14"/>
  <c r="G13" i="6"/>
  <c r="H18" i="14"/>
  <c r="I12" i="6"/>
  <c r="G12" i="6"/>
  <c r="H17" i="14"/>
  <c r="C23" i="5"/>
  <c r="C24" i="5"/>
  <c r="C21" i="5"/>
  <c r="C22" i="5"/>
  <c r="AA15" i="5"/>
  <c r="AC12" i="5"/>
  <c r="C24" i="2"/>
  <c r="AB68" i="3"/>
  <c r="AA68" i="3"/>
  <c r="AB67" i="3"/>
  <c r="AA67" i="3"/>
  <c r="AB66" i="3"/>
  <c r="AA66" i="3"/>
  <c r="AB65" i="3"/>
  <c r="AA65" i="3"/>
  <c r="AB64" i="3"/>
  <c r="AA64" i="3"/>
  <c r="AB49" i="3"/>
  <c r="AA49" i="3"/>
  <c r="G28" i="1"/>
  <c r="H158" i="14"/>
  <c r="I51" i="4"/>
  <c r="I87" i="14"/>
  <c r="I50" i="4"/>
  <c r="I86" i="14"/>
  <c r="I49" i="4"/>
  <c r="I43" i="14"/>
  <c r="I48" i="4"/>
  <c r="I42" i="14"/>
  <c r="I47" i="4"/>
  <c r="I20" i="14"/>
  <c r="I46" i="4"/>
  <c r="I19" i="14"/>
  <c r="G51" i="4"/>
  <c r="H87" i="14"/>
  <c r="G50" i="4"/>
  <c r="AA56" i="4"/>
  <c r="H86" i="14"/>
  <c r="G49" i="4"/>
  <c r="H43" i="14"/>
  <c r="G47" i="4"/>
  <c r="H20" i="14"/>
  <c r="G46" i="4"/>
  <c r="H19" i="14"/>
  <c r="I34" i="4"/>
  <c r="I70" i="14"/>
  <c r="G34" i="4"/>
  <c r="H70" i="14"/>
  <c r="I33" i="4"/>
  <c r="I71" i="14"/>
  <c r="G33" i="4"/>
  <c r="H71" i="14"/>
  <c r="I32" i="4"/>
  <c r="I34" i="14"/>
  <c r="G32" i="4"/>
  <c r="H34" i="14"/>
  <c r="I31" i="4"/>
  <c r="I35" i="14"/>
  <c r="G31" i="4"/>
  <c r="H35" i="14"/>
  <c r="I30" i="4"/>
  <c r="I11" i="14"/>
  <c r="G30" i="4"/>
  <c r="H11" i="14"/>
  <c r="I29" i="4"/>
  <c r="I10" i="14"/>
  <c r="G29" i="4"/>
  <c r="H10" i="14"/>
  <c r="C22" i="4"/>
  <c r="C23" i="4"/>
  <c r="C24" i="4"/>
  <c r="AF24" i="4"/>
  <c r="C21" i="4"/>
  <c r="I17" i="4"/>
  <c r="AC17" i="4"/>
  <c r="G17" i="4"/>
  <c r="I16" i="4"/>
  <c r="AC16" i="4"/>
  <c r="G16" i="4"/>
  <c r="AA24" i="4"/>
  <c r="I15" i="4"/>
  <c r="AA15" i="4"/>
  <c r="G15" i="4"/>
  <c r="I14" i="4"/>
  <c r="I25" i="14"/>
  <c r="G14" i="4"/>
  <c r="I13" i="4"/>
  <c r="AA23" i="4"/>
  <c r="AC13" i="4"/>
  <c r="G13" i="4"/>
  <c r="AB21" i="4"/>
  <c r="AA13" i="4"/>
  <c r="I12" i="4"/>
  <c r="AB22" i="4"/>
  <c r="G12" i="4"/>
  <c r="H2" i="14"/>
  <c r="AA48" i="4"/>
  <c r="AA34" i="4"/>
  <c r="AA17" i="4"/>
  <c r="AC47" i="4"/>
  <c r="AA12" i="7"/>
  <c r="AC48" i="7"/>
  <c r="G68" i="7"/>
  <c r="H230" i="14"/>
  <c r="AC49" i="7"/>
  <c r="AC33" i="7"/>
  <c r="AA32" i="7"/>
  <c r="AA48" i="7"/>
  <c r="AA49" i="7"/>
  <c r="E53" i="7"/>
  <c r="K106" i="14"/>
  <c r="AC48" i="6"/>
  <c r="AC33" i="6"/>
  <c r="AC49" i="6"/>
  <c r="AA48" i="6"/>
  <c r="AA33" i="6"/>
  <c r="AA49" i="6"/>
  <c r="AC33" i="4"/>
  <c r="AA32" i="6"/>
  <c r="AA47" i="6"/>
  <c r="AC32" i="6"/>
  <c r="AA29" i="6"/>
  <c r="AA31" i="6"/>
  <c r="AC17" i="6"/>
  <c r="AC47" i="6"/>
  <c r="AB31" i="6"/>
  <c r="AB33" i="6"/>
  <c r="AA17" i="6"/>
  <c r="AC29" i="6"/>
  <c r="AC31" i="6"/>
  <c r="AA14" i="6"/>
  <c r="AA28" i="6"/>
  <c r="AA30" i="6"/>
  <c r="AA46" i="6"/>
  <c r="AC14" i="6"/>
  <c r="AC28" i="6"/>
  <c r="AC30" i="6"/>
  <c r="AC46" i="6"/>
  <c r="AB47" i="6"/>
  <c r="AB49" i="6"/>
  <c r="AB17" i="6"/>
  <c r="AA32" i="4"/>
  <c r="AA51" i="4"/>
  <c r="AC29" i="4"/>
  <c r="AC50" i="4"/>
  <c r="AC49" i="4"/>
  <c r="AC51" i="4"/>
  <c r="AA47" i="4"/>
  <c r="AA50" i="4"/>
  <c r="AA46" i="4"/>
  <c r="AA29" i="4"/>
  <c r="E38" i="4"/>
  <c r="AA71" i="8"/>
  <c r="AC71" i="8"/>
  <c r="AA59" i="8"/>
  <c r="AC59" i="8"/>
  <c r="AC30" i="4"/>
  <c r="AC46" i="4"/>
  <c r="AA49" i="4"/>
  <c r="AA31" i="4"/>
  <c r="AA33" i="4"/>
  <c r="AA70" i="8"/>
  <c r="AA33" i="7"/>
  <c r="AC32" i="7"/>
  <c r="AA14" i="7"/>
  <c r="AA15" i="7"/>
  <c r="E24" i="7"/>
  <c r="AA16" i="7"/>
  <c r="AA17" i="7"/>
  <c r="AA28" i="7"/>
  <c r="AA29" i="7"/>
  <c r="AA30" i="7"/>
  <c r="AA31" i="7"/>
  <c r="E40" i="7"/>
  <c r="AA45" i="7"/>
  <c r="AC13" i="7"/>
  <c r="AC14" i="7"/>
  <c r="AC15" i="7"/>
  <c r="AC16" i="7"/>
  <c r="AC17" i="7"/>
  <c r="G21" i="7"/>
  <c r="AC29" i="7"/>
  <c r="AC30" i="7"/>
  <c r="G40" i="7"/>
  <c r="AC31" i="7"/>
  <c r="AC45" i="7"/>
  <c r="AB44" i="7"/>
  <c r="AB45" i="7"/>
  <c r="AB48" i="7"/>
  <c r="AB49" i="7"/>
  <c r="AB47" i="7"/>
  <c r="AB17" i="7"/>
  <c r="AC70" i="8"/>
  <c r="AA47" i="8"/>
  <c r="AC47" i="8"/>
  <c r="AB15" i="6"/>
  <c r="AA58" i="8"/>
  <c r="AA46" i="8"/>
  <c r="AC45" i="8"/>
  <c r="AC46" i="8"/>
  <c r="G51" i="8"/>
  <c r="AC58" i="8"/>
  <c r="G64" i="8"/>
  <c r="AC69" i="8"/>
  <c r="AB45" i="6"/>
  <c r="AB13" i="6"/>
  <c r="AB12" i="6"/>
  <c r="AB14" i="6"/>
  <c r="AB16" i="6"/>
  <c r="AB28" i="6"/>
  <c r="AB30" i="6"/>
  <c r="AB32" i="6"/>
  <c r="AB46" i="6"/>
  <c r="AB48" i="6"/>
  <c r="AC12" i="7"/>
  <c r="AA13" i="7"/>
  <c r="E21" i="7"/>
  <c r="Z45" i="13"/>
  <c r="AB14" i="3"/>
  <c r="AB28" i="3"/>
  <c r="AB32" i="3"/>
  <c r="AB33" i="4"/>
  <c r="AB48" i="4"/>
  <c r="AB50" i="4"/>
  <c r="AB46" i="4"/>
  <c r="AB16" i="4"/>
  <c r="AB45" i="8"/>
  <c r="AB57" i="8"/>
  <c r="AB58" i="8"/>
  <c r="AB71" i="8"/>
  <c r="AB39" i="7"/>
  <c r="AB33" i="1"/>
  <c r="AB13" i="4"/>
  <c r="AB15" i="4"/>
  <c r="AB17" i="4"/>
  <c r="AB30" i="4"/>
  <c r="AB32" i="4"/>
  <c r="AB34" i="4"/>
  <c r="AB13" i="3"/>
  <c r="AB15" i="3"/>
  <c r="AB17" i="3"/>
  <c r="AB29" i="3"/>
  <c r="AB31" i="3"/>
  <c r="AB33" i="3"/>
  <c r="AB47" i="4"/>
  <c r="AB49" i="4"/>
  <c r="AB40" i="7"/>
  <c r="AB28" i="1"/>
  <c r="AB30" i="1"/>
  <c r="AB32" i="1"/>
  <c r="AB14" i="4"/>
  <c r="AB31" i="4"/>
  <c r="AB12" i="3"/>
  <c r="AB16" i="3"/>
  <c r="AB30" i="3"/>
  <c r="AB13" i="7"/>
  <c r="AB14" i="7"/>
  <c r="AB28" i="7"/>
  <c r="AB31" i="7"/>
  <c r="AB32" i="7"/>
  <c r="Z29" i="13"/>
  <c r="AB29" i="1"/>
  <c r="AB31" i="1"/>
  <c r="AB15" i="1"/>
  <c r="AB14" i="1"/>
  <c r="AB16" i="1"/>
  <c r="AB17" i="1"/>
  <c r="AB12" i="1"/>
  <c r="AB13" i="1"/>
  <c r="AB51" i="4"/>
  <c r="I17" i="14"/>
  <c r="H55" i="14"/>
  <c r="AB12" i="7"/>
  <c r="AB29" i="7"/>
  <c r="AB30" i="7"/>
  <c r="AB46" i="7"/>
  <c r="H57" i="14"/>
  <c r="AB15" i="7"/>
  <c r="AB16" i="7"/>
  <c r="AB33" i="7"/>
  <c r="AB46" i="8"/>
  <c r="AB47" i="8"/>
  <c r="AB65" i="8"/>
  <c r="AB52" i="8"/>
  <c r="AA51" i="8"/>
  <c r="AC51" i="8"/>
  <c r="I51" i="8"/>
  <c r="Z33" i="13"/>
  <c r="Z47" i="13"/>
  <c r="AG37" i="13"/>
  <c r="Z49" i="13"/>
  <c r="AA12" i="13"/>
  <c r="AA13" i="13"/>
  <c r="E22" i="13"/>
  <c r="AA14" i="13"/>
  <c r="AA15" i="13"/>
  <c r="AA16" i="13"/>
  <c r="AA17" i="13"/>
  <c r="AA28" i="13"/>
  <c r="AA29" i="13"/>
  <c r="AA30" i="13"/>
  <c r="AA31" i="13"/>
  <c r="AA32" i="13"/>
  <c r="AA33" i="13"/>
  <c r="Z44" i="13"/>
  <c r="Z46" i="13"/>
  <c r="AA47" i="13"/>
  <c r="E54" i="13"/>
  <c r="Z48" i="13"/>
  <c r="AA49" i="13"/>
  <c r="J28" i="14"/>
  <c r="J92" i="14"/>
  <c r="H6" i="14"/>
  <c r="J6" i="14"/>
  <c r="J82" i="14"/>
  <c r="J37" i="14"/>
  <c r="J106" i="14"/>
  <c r="H14" i="14"/>
  <c r="AB37" i="13"/>
  <c r="J7" i="14"/>
  <c r="J83" i="14"/>
  <c r="J38" i="14"/>
  <c r="J45" i="14"/>
  <c r="AB64" i="8"/>
  <c r="AA52" i="8"/>
  <c r="AC52" i="8"/>
  <c r="I52" i="8"/>
  <c r="AB59" i="8"/>
  <c r="AB70" i="8"/>
  <c r="H64" i="8"/>
  <c r="AA64" i="8"/>
  <c r="AC64" i="8"/>
  <c r="I64" i="8"/>
  <c r="J64" i="8"/>
  <c r="I26" i="14"/>
  <c r="I76" i="14"/>
  <c r="H25" i="14"/>
  <c r="H26" i="14"/>
  <c r="I77" i="14"/>
  <c r="AB12" i="4"/>
  <c r="H77" i="14"/>
  <c r="H76" i="14"/>
  <c r="AB29" i="4"/>
  <c r="J21" i="14"/>
  <c r="AA61" i="13"/>
  <c r="F88" i="13"/>
  <c r="J127" i="14"/>
  <c r="AC14" i="4"/>
  <c r="AA30" i="4"/>
  <c r="AC32" i="4"/>
  <c r="AC34" i="4"/>
  <c r="AC31" i="4"/>
  <c r="AA12" i="4"/>
  <c r="AC15" i="4"/>
  <c r="AC12" i="4"/>
  <c r="AA14" i="4"/>
  <c r="AA16" i="4"/>
  <c r="H65" i="8"/>
  <c r="F37" i="13"/>
  <c r="Z30" i="13"/>
  <c r="Z15" i="13"/>
  <c r="Z16" i="13"/>
  <c r="Z12" i="13"/>
  <c r="H216" i="14"/>
  <c r="AA62" i="13"/>
  <c r="F87" i="13"/>
  <c r="Z13" i="13"/>
  <c r="Z17" i="13"/>
  <c r="Z31" i="13"/>
  <c r="AA44" i="13"/>
  <c r="AA45" i="13"/>
  <c r="AA46" i="13"/>
  <c r="AA48" i="13"/>
  <c r="AA64" i="13"/>
  <c r="F85" i="13"/>
  <c r="AA67" i="13"/>
  <c r="Z14" i="13"/>
  <c r="D22" i="13"/>
  <c r="Z28" i="13"/>
  <c r="Z32" i="13"/>
  <c r="D38" i="13"/>
  <c r="H180" i="14"/>
  <c r="H181" i="14"/>
  <c r="H76" i="8"/>
  <c r="H24" i="7"/>
  <c r="H53" i="8"/>
  <c r="H51" i="8"/>
  <c r="H22" i="7"/>
  <c r="C39" i="2"/>
  <c r="E39" i="2"/>
  <c r="C40" i="2"/>
  <c r="C38" i="2"/>
  <c r="C37" i="2"/>
  <c r="C21" i="2"/>
  <c r="C23" i="2"/>
  <c r="C22" i="2"/>
  <c r="AB68" i="1"/>
  <c r="AA68" i="1"/>
  <c r="AB67" i="1"/>
  <c r="AA67" i="1"/>
  <c r="AB66" i="1"/>
  <c r="AA66" i="1"/>
  <c r="AB65" i="1"/>
  <c r="AA65" i="1"/>
  <c r="AB64" i="1"/>
  <c r="AA64" i="1"/>
  <c r="Z68" i="2"/>
  <c r="Y68" i="2"/>
  <c r="Z67" i="2"/>
  <c r="Y67" i="2"/>
  <c r="Z66" i="2"/>
  <c r="Y66" i="2"/>
  <c r="Z65" i="2"/>
  <c r="Y65" i="2"/>
  <c r="Z64" i="2"/>
  <c r="Y64" i="2"/>
  <c r="Z49" i="2"/>
  <c r="Y49" i="2"/>
  <c r="C39" i="3"/>
  <c r="C38" i="3"/>
  <c r="C37" i="3"/>
  <c r="AF37" i="3"/>
  <c r="C40" i="3"/>
  <c r="I12" i="3"/>
  <c r="C23" i="3"/>
  <c r="C21" i="3"/>
  <c r="C24" i="3"/>
  <c r="AE24" i="3"/>
  <c r="C22" i="3"/>
  <c r="B56" i="9"/>
  <c r="B54" i="9"/>
  <c r="B53" i="9"/>
  <c r="B55" i="9"/>
  <c r="B38" i="9"/>
  <c r="B40" i="9"/>
  <c r="B39" i="9"/>
  <c r="B37" i="9"/>
  <c r="O12" i="9"/>
  <c r="J52" i="14"/>
  <c r="G37" i="6"/>
  <c r="E37" i="6"/>
  <c r="AF40" i="6"/>
  <c r="AE37" i="6"/>
  <c r="AE55" i="6"/>
  <c r="AE40" i="6"/>
  <c r="AG40" i="6"/>
  <c r="F40" i="6"/>
  <c r="AF53" i="6"/>
  <c r="AE56" i="6"/>
  <c r="E40" i="6"/>
  <c r="AF55" i="6"/>
  <c r="AE38" i="6"/>
  <c r="AF22" i="6"/>
  <c r="AF24" i="6"/>
  <c r="AE22" i="6"/>
  <c r="AE54" i="6"/>
  <c r="AF56" i="6"/>
  <c r="AF54" i="6"/>
  <c r="AE56" i="7"/>
  <c r="E53" i="8"/>
  <c r="AF38" i="6"/>
  <c r="AF37" i="6"/>
  <c r="AF23" i="6"/>
  <c r="AE24" i="6"/>
  <c r="AG24" i="6"/>
  <c r="F24" i="6"/>
  <c r="AF21" i="6"/>
  <c r="AF38" i="7"/>
  <c r="AF75" i="8"/>
  <c r="AE53" i="8"/>
  <c r="AF23" i="7"/>
  <c r="AF56" i="7"/>
  <c r="AF37" i="7"/>
  <c r="AF54" i="7"/>
  <c r="AE22" i="7"/>
  <c r="AE55" i="7"/>
  <c r="AE75" i="8"/>
  <c r="AG75" i="8"/>
  <c r="F75" i="8"/>
  <c r="AF21" i="7"/>
  <c r="AF22" i="7"/>
  <c r="AG22" i="7"/>
  <c r="F22" i="7"/>
  <c r="AE37" i="7"/>
  <c r="AG37" i="7"/>
  <c r="F37" i="7"/>
  <c r="AE38" i="7"/>
  <c r="AE21" i="7"/>
  <c r="AE23" i="7"/>
  <c r="AE54" i="7"/>
  <c r="AG54" i="7"/>
  <c r="F54" i="7"/>
  <c r="AF24" i="7"/>
  <c r="AE24" i="7"/>
  <c r="AG24" i="7"/>
  <c r="F24" i="7"/>
  <c r="AE65" i="8"/>
  <c r="AF51" i="8"/>
  <c r="AA12" i="3"/>
  <c r="E24" i="13"/>
  <c r="AF64" i="8"/>
  <c r="AF53" i="8"/>
  <c r="AE64" i="8"/>
  <c r="Z68" i="13"/>
  <c r="F83" i="13"/>
  <c r="I216" i="14"/>
  <c r="Z66" i="13"/>
  <c r="I180" i="14"/>
  <c r="Z67" i="13"/>
  <c r="I181" i="14"/>
  <c r="AE22" i="4"/>
  <c r="AE24" i="4"/>
  <c r="AF23" i="4"/>
  <c r="AF22" i="4"/>
  <c r="AA66" i="13"/>
  <c r="AA68" i="13"/>
  <c r="F84" i="13"/>
  <c r="H225" i="14"/>
  <c r="AF38" i="4"/>
  <c r="AA63" i="9"/>
  <c r="F87" i="9"/>
  <c r="AA61" i="9"/>
  <c r="F89" i="9"/>
  <c r="H218" i="14"/>
  <c r="Z64" i="9"/>
  <c r="Z62" i="9"/>
  <c r="Z63" i="9"/>
  <c r="AA64" i="9"/>
  <c r="F86" i="9"/>
  <c r="AA62" i="9"/>
  <c r="F88" i="9"/>
  <c r="AG64" i="8"/>
  <c r="F64" i="8"/>
  <c r="I225" i="14"/>
  <c r="Z69" i="13"/>
  <c r="F81" i="13"/>
  <c r="AA69" i="13"/>
  <c r="F82" i="13"/>
  <c r="AE41" i="4"/>
  <c r="AF41" i="4"/>
  <c r="AG41" i="4"/>
  <c r="F41" i="4"/>
  <c r="AF39" i="4"/>
  <c r="AE39" i="4"/>
  <c r="AF55" i="4"/>
  <c r="B24" i="9"/>
  <c r="B23" i="9"/>
  <c r="B21" i="9"/>
  <c r="B22" i="9"/>
  <c r="AF57" i="4"/>
  <c r="AE57" i="4"/>
  <c r="AG57" i="4"/>
  <c r="F57" i="4"/>
  <c r="AE56" i="4"/>
  <c r="O28" i="9"/>
  <c r="J64" i="14"/>
  <c r="P49" i="9"/>
  <c r="O49" i="9"/>
  <c r="P48" i="9"/>
  <c r="O48" i="9"/>
  <c r="P47" i="9"/>
  <c r="K121" i="14"/>
  <c r="O47" i="9"/>
  <c r="J121" i="14"/>
  <c r="P46" i="9"/>
  <c r="K120" i="14"/>
  <c r="O46" i="9"/>
  <c r="J120" i="14"/>
  <c r="P45" i="9"/>
  <c r="K96" i="14"/>
  <c r="O45" i="9"/>
  <c r="J96" i="14"/>
  <c r="P44" i="9"/>
  <c r="K84" i="14"/>
  <c r="O44" i="9"/>
  <c r="J84" i="14"/>
  <c r="P33" i="9"/>
  <c r="K162" i="14"/>
  <c r="O33" i="9"/>
  <c r="J162" i="14"/>
  <c r="P32" i="9"/>
  <c r="K161" i="14"/>
  <c r="O32" i="9"/>
  <c r="J161" i="14"/>
  <c r="P31" i="9"/>
  <c r="K117" i="14"/>
  <c r="O31" i="9"/>
  <c r="J117" i="14"/>
  <c r="P30" i="9"/>
  <c r="K116" i="14"/>
  <c r="O30" i="9"/>
  <c r="J116" i="14"/>
  <c r="P29" i="9"/>
  <c r="K63" i="14"/>
  <c r="O29" i="9"/>
  <c r="J63" i="14"/>
  <c r="P28" i="9"/>
  <c r="K64" i="14"/>
  <c r="P17" i="9"/>
  <c r="K153" i="14"/>
  <c r="O17" i="9"/>
  <c r="J153" i="14"/>
  <c r="P16" i="9"/>
  <c r="K152" i="14"/>
  <c r="O16" i="9"/>
  <c r="J152" i="14"/>
  <c r="P15" i="9"/>
  <c r="K110" i="14"/>
  <c r="O15" i="9"/>
  <c r="J110" i="14"/>
  <c r="P14" i="9"/>
  <c r="K109" i="14"/>
  <c r="O14" i="9"/>
  <c r="J109" i="14"/>
  <c r="P13" i="9"/>
  <c r="K51" i="14"/>
  <c r="O13" i="9"/>
  <c r="J51" i="14"/>
  <c r="P12" i="9"/>
  <c r="K52" i="14"/>
  <c r="I219" i="14"/>
  <c r="H219" i="14"/>
  <c r="H49" i="9"/>
  <c r="I172" i="14"/>
  <c r="F49" i="9"/>
  <c r="H172" i="14"/>
  <c r="H48" i="9"/>
  <c r="I171" i="14"/>
  <c r="F48" i="9"/>
  <c r="H171" i="14"/>
  <c r="H47" i="9"/>
  <c r="I121" i="14"/>
  <c r="F47" i="9"/>
  <c r="H121" i="14"/>
  <c r="H46" i="9"/>
  <c r="I120" i="14"/>
  <c r="F46" i="9"/>
  <c r="H120" i="14"/>
  <c r="H45" i="9"/>
  <c r="I96" i="14"/>
  <c r="F45" i="9"/>
  <c r="H96" i="14"/>
  <c r="H44" i="9"/>
  <c r="F44" i="9"/>
  <c r="H84" i="14"/>
  <c r="H33" i="9"/>
  <c r="I162" i="14"/>
  <c r="F33" i="9"/>
  <c r="H162" i="14"/>
  <c r="H32" i="9"/>
  <c r="I161" i="14"/>
  <c r="F32" i="9"/>
  <c r="H161" i="14"/>
  <c r="H31" i="9"/>
  <c r="I117" i="14"/>
  <c r="F31" i="9"/>
  <c r="H117" i="14"/>
  <c r="H30" i="9"/>
  <c r="I116" i="14"/>
  <c r="F30" i="9"/>
  <c r="H116" i="14"/>
  <c r="H29" i="9"/>
  <c r="I63" i="14"/>
  <c r="F29" i="9"/>
  <c r="H63" i="14"/>
  <c r="H28" i="9"/>
  <c r="I64" i="14"/>
  <c r="F28" i="9"/>
  <c r="H64" i="14"/>
  <c r="H17" i="9"/>
  <c r="I153" i="14"/>
  <c r="F17" i="9"/>
  <c r="H153" i="14"/>
  <c r="H16" i="9"/>
  <c r="I152" i="14"/>
  <c r="F16" i="9"/>
  <c r="H152" i="14"/>
  <c r="H15" i="9"/>
  <c r="I110" i="14"/>
  <c r="F15" i="9"/>
  <c r="H110" i="14"/>
  <c r="H14" i="9"/>
  <c r="I109" i="14"/>
  <c r="F14" i="9"/>
  <c r="H109" i="14"/>
  <c r="H13" i="9"/>
  <c r="I51" i="14"/>
  <c r="F13" i="9"/>
  <c r="H51" i="14"/>
  <c r="H12" i="9"/>
  <c r="F12" i="9"/>
  <c r="I68" i="5"/>
  <c r="I232" i="14"/>
  <c r="G68" i="5"/>
  <c r="H232" i="14"/>
  <c r="I67" i="5"/>
  <c r="I231" i="14"/>
  <c r="G67" i="5"/>
  <c r="H231" i="14"/>
  <c r="I66" i="5"/>
  <c r="I226" i="14"/>
  <c r="H226" i="14"/>
  <c r="I65" i="5"/>
  <c r="I223" i="14"/>
  <c r="H223" i="14"/>
  <c r="I49" i="5"/>
  <c r="I149" i="14"/>
  <c r="G49" i="5"/>
  <c r="I48" i="5"/>
  <c r="G48" i="5"/>
  <c r="I47" i="5"/>
  <c r="I122" i="14"/>
  <c r="G47" i="5"/>
  <c r="I46" i="5"/>
  <c r="G46" i="5"/>
  <c r="I45" i="5"/>
  <c r="AA54" i="5"/>
  <c r="G45" i="5"/>
  <c r="I44" i="5"/>
  <c r="G44" i="5"/>
  <c r="H85" i="14"/>
  <c r="I33" i="5"/>
  <c r="AA39" i="5"/>
  <c r="G33" i="5"/>
  <c r="I32" i="5"/>
  <c r="AC32" i="5"/>
  <c r="G32" i="5"/>
  <c r="H130" i="14"/>
  <c r="I31" i="5"/>
  <c r="G31" i="5"/>
  <c r="H118" i="14"/>
  <c r="I30" i="5"/>
  <c r="G30" i="5"/>
  <c r="H111" i="14"/>
  <c r="AC30" i="5"/>
  <c r="I29" i="5"/>
  <c r="G29" i="5"/>
  <c r="H75" i="14"/>
  <c r="AA29" i="5"/>
  <c r="I28" i="5"/>
  <c r="G28" i="5"/>
  <c r="I17" i="5"/>
  <c r="G17" i="5"/>
  <c r="H134" i="14"/>
  <c r="I16" i="5"/>
  <c r="G16" i="5"/>
  <c r="I15" i="5"/>
  <c r="I99" i="14"/>
  <c r="I14" i="5"/>
  <c r="I98" i="14"/>
  <c r="G14" i="5"/>
  <c r="I13" i="5"/>
  <c r="G13" i="5"/>
  <c r="H62" i="14"/>
  <c r="I12" i="5"/>
  <c r="I50" i="14"/>
  <c r="I68" i="4"/>
  <c r="I169" i="14"/>
  <c r="H169" i="14"/>
  <c r="I67" i="4"/>
  <c r="G69" i="4"/>
  <c r="G70" i="4"/>
  <c r="G48" i="3"/>
  <c r="H204" i="14"/>
  <c r="G47" i="3"/>
  <c r="H202" i="14"/>
  <c r="G48" i="2"/>
  <c r="H174" i="14"/>
  <c r="G47" i="2"/>
  <c r="H156" i="14"/>
  <c r="I70" i="4"/>
  <c r="I215" i="14"/>
  <c r="I69" i="4"/>
  <c r="I209" i="14"/>
  <c r="I48" i="3"/>
  <c r="I204" i="14"/>
  <c r="I47" i="3"/>
  <c r="I202" i="14"/>
  <c r="I48" i="2"/>
  <c r="I174" i="14"/>
  <c r="I47" i="2"/>
  <c r="I156" i="14"/>
  <c r="H236" i="14"/>
  <c r="H234" i="14"/>
  <c r="AA49" i="5"/>
  <c r="AC49" i="5"/>
  <c r="I148" i="14"/>
  <c r="AA48" i="5"/>
  <c r="H148" i="14"/>
  <c r="AC48" i="5"/>
  <c r="I84" i="14"/>
  <c r="AH53" i="9"/>
  <c r="K172" i="14"/>
  <c r="J172" i="14"/>
  <c r="J171" i="14"/>
  <c r="K171" i="14"/>
  <c r="H131" i="14"/>
  <c r="AC33" i="5"/>
  <c r="AA33" i="5"/>
  <c r="AA32" i="5"/>
  <c r="I134" i="14"/>
  <c r="AA17" i="5"/>
  <c r="I133" i="14"/>
  <c r="AC16" i="5"/>
  <c r="I123" i="14"/>
  <c r="AA46" i="5"/>
  <c r="AC17" i="5"/>
  <c r="H122" i="14"/>
  <c r="AA47" i="5"/>
  <c r="AC47" i="5"/>
  <c r="H133" i="14"/>
  <c r="AA16" i="5"/>
  <c r="H123" i="14"/>
  <c r="AC46" i="5"/>
  <c r="I218" i="14"/>
  <c r="I75" i="14"/>
  <c r="AC29" i="5"/>
  <c r="I118" i="14"/>
  <c r="AA31" i="5"/>
  <c r="AC45" i="5"/>
  <c r="H98" i="14"/>
  <c r="AC14" i="5"/>
  <c r="I74" i="14"/>
  <c r="AA28" i="5"/>
  <c r="I85" i="14"/>
  <c r="AA44" i="5"/>
  <c r="AA12" i="5"/>
  <c r="E24" i="5"/>
  <c r="AA14" i="5"/>
  <c r="AC31" i="5"/>
  <c r="H89" i="14"/>
  <c r="AA45" i="5"/>
  <c r="AC13" i="5"/>
  <c r="AC15" i="5"/>
  <c r="AA13" i="5"/>
  <c r="H74" i="14"/>
  <c r="AC28" i="5"/>
  <c r="AC44" i="5"/>
  <c r="I111" i="14"/>
  <c r="AA30" i="5"/>
  <c r="H168" i="14"/>
  <c r="I52" i="14"/>
  <c r="I235" i="14"/>
  <c r="H52" i="14"/>
  <c r="I130" i="14"/>
  <c r="I168" i="14"/>
  <c r="H215" i="14"/>
  <c r="H209" i="14"/>
  <c r="AA47" i="9"/>
  <c r="Z47" i="9"/>
  <c r="Z44" i="9"/>
  <c r="AA44" i="9"/>
  <c r="Z46" i="9"/>
  <c r="AA46" i="9"/>
  <c r="Z48" i="9"/>
  <c r="AA48" i="9"/>
  <c r="Z45" i="9"/>
  <c r="AA45" i="9"/>
  <c r="AA49" i="9"/>
  <c r="E56" i="9"/>
  <c r="Z49" i="9"/>
  <c r="AA30" i="9"/>
  <c r="Z30" i="9"/>
  <c r="Z32" i="9"/>
  <c r="AA32" i="9"/>
  <c r="AA28" i="9"/>
  <c r="Z28" i="9"/>
  <c r="AA29" i="9"/>
  <c r="Z29" i="9"/>
  <c r="AA31" i="9"/>
  <c r="Z31" i="9"/>
  <c r="AA33" i="9"/>
  <c r="Z33" i="9"/>
  <c r="Z17" i="9"/>
  <c r="AA17" i="9"/>
  <c r="AA16" i="9"/>
  <c r="Z16" i="9"/>
  <c r="Z15" i="9"/>
  <c r="AA15" i="9"/>
  <c r="AA14" i="9"/>
  <c r="Z14" i="9"/>
  <c r="Z13" i="9"/>
  <c r="AA13" i="9"/>
  <c r="AB24" i="5"/>
  <c r="AA12" i="9"/>
  <c r="Z12" i="9"/>
  <c r="Z24" i="9"/>
  <c r="H237" i="14"/>
  <c r="Z66" i="9"/>
  <c r="AA66" i="9"/>
  <c r="Z67" i="9"/>
  <c r="AA67" i="9"/>
  <c r="H235" i="14"/>
  <c r="H224" i="14"/>
  <c r="I33" i="3"/>
  <c r="I178" i="14"/>
  <c r="G33" i="3"/>
  <c r="I32" i="3"/>
  <c r="G32" i="3"/>
  <c r="H177" i="14"/>
  <c r="I31" i="3"/>
  <c r="I166" i="14"/>
  <c r="G31" i="3"/>
  <c r="I30" i="3"/>
  <c r="G30" i="3"/>
  <c r="H165" i="14"/>
  <c r="I29" i="3"/>
  <c r="I145" i="14"/>
  <c r="G29" i="3"/>
  <c r="I28" i="3"/>
  <c r="G28" i="3"/>
  <c r="I17" i="3"/>
  <c r="I173" i="14"/>
  <c r="G17" i="3"/>
  <c r="H173" i="14"/>
  <c r="I16" i="3"/>
  <c r="G16" i="3"/>
  <c r="H170" i="14"/>
  <c r="I15" i="3"/>
  <c r="G15" i="3"/>
  <c r="I14" i="3"/>
  <c r="G14" i="3"/>
  <c r="I13" i="3"/>
  <c r="I142" i="14"/>
  <c r="G13" i="3"/>
  <c r="G12" i="3"/>
  <c r="I33" i="2"/>
  <c r="G33" i="2"/>
  <c r="I32" i="2"/>
  <c r="I60" i="14"/>
  <c r="G32" i="2"/>
  <c r="I31" i="2"/>
  <c r="I47" i="14"/>
  <c r="G31" i="2"/>
  <c r="I30" i="2"/>
  <c r="G30" i="2"/>
  <c r="H44" i="14"/>
  <c r="I29" i="2"/>
  <c r="G29" i="2"/>
  <c r="H13" i="14"/>
  <c r="I28" i="2"/>
  <c r="I12" i="14"/>
  <c r="G28" i="2"/>
  <c r="I17" i="2"/>
  <c r="I66" i="14"/>
  <c r="G17" i="2"/>
  <c r="I16" i="2"/>
  <c r="I65" i="14"/>
  <c r="G16" i="2"/>
  <c r="H65" i="14"/>
  <c r="I15" i="2"/>
  <c r="I36" i="14"/>
  <c r="G15" i="2"/>
  <c r="H36" i="14"/>
  <c r="I14" i="2"/>
  <c r="I27" i="14"/>
  <c r="G14" i="2"/>
  <c r="I13" i="2"/>
  <c r="I5" i="14"/>
  <c r="G13" i="2"/>
  <c r="H5" i="14"/>
  <c r="I12" i="2"/>
  <c r="I4" i="14"/>
  <c r="G12" i="2"/>
  <c r="H4" i="14"/>
  <c r="I33" i="1"/>
  <c r="I211" i="14"/>
  <c r="I32" i="1"/>
  <c r="I210" i="14"/>
  <c r="I31" i="1"/>
  <c r="I185" i="14"/>
  <c r="I30" i="1"/>
  <c r="I184" i="14"/>
  <c r="I29" i="1"/>
  <c r="G33" i="1"/>
  <c r="H211" i="14"/>
  <c r="G32" i="1"/>
  <c r="H210" i="14"/>
  <c r="G31" i="1"/>
  <c r="G30" i="1"/>
  <c r="H184" i="14"/>
  <c r="G29" i="1"/>
  <c r="H159" i="14"/>
  <c r="I17" i="1"/>
  <c r="I207" i="14"/>
  <c r="I16" i="1"/>
  <c r="I206" i="14"/>
  <c r="I15" i="1"/>
  <c r="I183" i="14"/>
  <c r="I14" i="1"/>
  <c r="I182" i="14"/>
  <c r="I13" i="1"/>
  <c r="I151" i="14"/>
  <c r="I12" i="1"/>
  <c r="I150" i="14"/>
  <c r="G17" i="1"/>
  <c r="G16" i="1"/>
  <c r="H206" i="14"/>
  <c r="G15" i="1"/>
  <c r="H183" i="14"/>
  <c r="G14" i="1"/>
  <c r="H182" i="14"/>
  <c r="G13" i="1"/>
  <c r="H151" i="14"/>
  <c r="G12" i="1"/>
  <c r="H150" i="14"/>
  <c r="AA32" i="2"/>
  <c r="AA16" i="2"/>
  <c r="Y16" i="2"/>
  <c r="H60" i="14"/>
  <c r="Y32" i="2"/>
  <c r="I158" i="14"/>
  <c r="AA28" i="1"/>
  <c r="F40" i="5"/>
  <c r="AC32" i="3"/>
  <c r="I177" i="14"/>
  <c r="AA32" i="3"/>
  <c r="AC16" i="3"/>
  <c r="I170" i="14"/>
  <c r="AA16" i="3"/>
  <c r="E24" i="3"/>
  <c r="AA68" i="9"/>
  <c r="F85" i="9"/>
  <c r="Y13" i="2"/>
  <c r="AA15" i="2"/>
  <c r="AA17" i="2"/>
  <c r="Y29" i="2"/>
  <c r="I13" i="14"/>
  <c r="AA31" i="2"/>
  <c r="AA33" i="2"/>
  <c r="I61" i="14"/>
  <c r="AA14" i="2"/>
  <c r="AA28" i="2"/>
  <c r="AA30" i="2"/>
  <c r="Y14" i="2"/>
  <c r="Y30" i="2"/>
  <c r="I44" i="14"/>
  <c r="AA13" i="2"/>
  <c r="Y15" i="2"/>
  <c r="Y17" i="2"/>
  <c r="H66" i="14"/>
  <c r="AA29" i="2"/>
  <c r="Y31" i="2"/>
  <c r="H47" i="14"/>
  <c r="Y33" i="2"/>
  <c r="AC14" i="3"/>
  <c r="H157" i="14"/>
  <c r="AC28" i="3"/>
  <c r="AC30" i="3"/>
  <c r="AC12" i="3"/>
  <c r="H139" i="14"/>
  <c r="AA14" i="3"/>
  <c r="I157" i="14"/>
  <c r="AA28" i="3"/>
  <c r="I143" i="14"/>
  <c r="AA30" i="3"/>
  <c r="I165" i="14"/>
  <c r="AC13" i="3"/>
  <c r="H142" i="14"/>
  <c r="AA15" i="3"/>
  <c r="H163" i="14"/>
  <c r="AA17" i="3"/>
  <c r="AC29" i="3"/>
  <c r="H145" i="14"/>
  <c r="AA31" i="3"/>
  <c r="H166" i="14"/>
  <c r="AA33" i="3"/>
  <c r="H178" i="14"/>
  <c r="AA13" i="3"/>
  <c r="AC15" i="3"/>
  <c r="G24" i="3"/>
  <c r="I163" i="14"/>
  <c r="AC17" i="3"/>
  <c r="AA29" i="3"/>
  <c r="AC31" i="3"/>
  <c r="AC33" i="3"/>
  <c r="Z68" i="9"/>
  <c r="F84" i="9"/>
  <c r="H185" i="14"/>
  <c r="I159" i="14"/>
  <c r="Z69" i="9"/>
  <c r="F82" i="9"/>
  <c r="I237" i="14"/>
  <c r="AA14" i="1"/>
  <c r="AC12" i="1"/>
  <c r="AC16" i="1"/>
  <c r="AA31" i="1"/>
  <c r="AC33" i="1"/>
  <c r="AA15" i="1"/>
  <c r="AC13" i="1"/>
  <c r="AC17" i="1"/>
  <c r="AA32" i="1"/>
  <c r="AC30" i="1"/>
  <c r="AA12" i="1"/>
  <c r="AA16" i="1"/>
  <c r="AC14" i="1"/>
  <c r="AA29" i="1"/>
  <c r="E37" i="1"/>
  <c r="AA33" i="1"/>
  <c r="AC31" i="1"/>
  <c r="AA13" i="1"/>
  <c r="AA17" i="1"/>
  <c r="AC15" i="1"/>
  <c r="AA30" i="1"/>
  <c r="AC28" i="1"/>
  <c r="AC32" i="1"/>
  <c r="I234" i="14"/>
  <c r="I236" i="14"/>
  <c r="AC29" i="1"/>
  <c r="Y28" i="2"/>
  <c r="E38" i="2"/>
  <c r="E40" i="9"/>
  <c r="D22" i="9"/>
  <c r="AF22" i="3"/>
  <c r="AF21" i="3"/>
  <c r="AF23" i="3"/>
  <c r="AF24" i="3"/>
  <c r="AE22" i="3"/>
  <c r="AG22" i="3"/>
  <c r="F22" i="3"/>
  <c r="AE21" i="3"/>
  <c r="AG21" i="3"/>
  <c r="F21" i="3"/>
  <c r="AA22" i="3"/>
  <c r="AE23" i="3"/>
  <c r="AF38" i="3"/>
  <c r="AF40" i="3"/>
  <c r="AF39" i="3"/>
  <c r="AE38" i="3"/>
  <c r="AE39" i="3"/>
  <c r="AG39" i="3"/>
  <c r="F39" i="3"/>
  <c r="Y12" i="2"/>
  <c r="AF38" i="1"/>
  <c r="AF40" i="1"/>
  <c r="AA40" i="1"/>
  <c r="AF37" i="1"/>
  <c r="AF22" i="1"/>
  <c r="AF23" i="1"/>
  <c r="AE22" i="1"/>
  <c r="AE38" i="1"/>
  <c r="AG38" i="1"/>
  <c r="F38" i="1"/>
  <c r="AE37" i="1"/>
  <c r="AA12" i="2"/>
  <c r="H22" i="3"/>
  <c r="AA69" i="9"/>
  <c r="F83" i="9"/>
  <c r="D21" i="9"/>
  <c r="G37" i="1"/>
  <c r="F55" i="5"/>
  <c r="G22" i="3"/>
  <c r="E56" i="13"/>
  <c r="D53" i="13"/>
  <c r="I55" i="13"/>
  <c r="AA55" i="13"/>
  <c r="I39" i="13"/>
  <c r="AC38" i="13"/>
  <c r="AA39" i="13"/>
  <c r="Z40" i="13"/>
  <c r="AB24" i="13"/>
  <c r="AB22" i="13"/>
  <c r="I21" i="13"/>
  <c r="AG22" i="13"/>
  <c r="F21" i="13"/>
  <c r="AB21" i="13"/>
  <c r="AB23" i="13"/>
  <c r="C22" i="13"/>
  <c r="E23" i="13"/>
  <c r="D24" i="13"/>
  <c r="L24" i="13"/>
  <c r="E55" i="13"/>
  <c r="AA53" i="13"/>
  <c r="AG55" i="13"/>
  <c r="Z53" i="13"/>
  <c r="AE53" i="13"/>
  <c r="AH56" i="13"/>
  <c r="AB53" i="13"/>
  <c r="AC37" i="13"/>
  <c r="AA40" i="13"/>
  <c r="AE39" i="13"/>
  <c r="I37" i="13"/>
  <c r="AG40" i="13"/>
  <c r="AI40" i="13"/>
  <c r="J40" i="13"/>
  <c r="AB40" i="13"/>
  <c r="F39" i="13"/>
  <c r="AD40" i="13"/>
  <c r="AD39" i="13"/>
  <c r="AH39" i="13"/>
  <c r="AE40" i="13"/>
  <c r="AA38" i="13"/>
  <c r="AA37" i="13"/>
  <c r="AG39" i="13"/>
  <c r="AI39" i="13"/>
  <c r="J39" i="13"/>
  <c r="K39" i="13"/>
  <c r="AB39" i="13"/>
  <c r="AD38" i="13"/>
  <c r="F38" i="13"/>
  <c r="Z37" i="13"/>
  <c r="AG38" i="13"/>
  <c r="AC39" i="13"/>
  <c r="AC40" i="13"/>
  <c r="I40" i="13"/>
  <c r="AE38" i="13"/>
  <c r="AE37" i="13"/>
  <c r="D39" i="13"/>
  <c r="C39" i="13"/>
  <c r="D37" i="13"/>
  <c r="F40" i="13"/>
  <c r="AB38" i="13"/>
  <c r="E39" i="13"/>
  <c r="Z38" i="13"/>
  <c r="H38" i="14"/>
  <c r="AI37" i="13"/>
  <c r="J37" i="13"/>
  <c r="K37" i="13"/>
  <c r="AH38" i="13"/>
  <c r="AG54" i="13"/>
  <c r="AE55" i="13"/>
  <c r="Z54" i="13"/>
  <c r="AA54" i="13"/>
  <c r="F56" i="13"/>
  <c r="AB56" i="13"/>
  <c r="AG53" i="13"/>
  <c r="AH55" i="13"/>
  <c r="AI55" i="13"/>
  <c r="J55" i="13"/>
  <c r="K55" i="13"/>
  <c r="AE54" i="13"/>
  <c r="F53" i="13"/>
  <c r="E53" i="13"/>
  <c r="AB55" i="13"/>
  <c r="D56" i="13"/>
  <c r="C56" i="13"/>
  <c r="AB54" i="13"/>
  <c r="AG56" i="13"/>
  <c r="C24" i="13"/>
  <c r="L22" i="13"/>
  <c r="AD21" i="13"/>
  <c r="AH22" i="13"/>
  <c r="AI22" i="13"/>
  <c r="J22" i="13"/>
  <c r="AE21" i="13"/>
  <c r="AG21" i="13"/>
  <c r="I24" i="13"/>
  <c r="D23" i="13"/>
  <c r="AE22" i="13"/>
  <c r="AE23" i="13"/>
  <c r="D21" i="13"/>
  <c r="AC24" i="13"/>
  <c r="AC21" i="13"/>
  <c r="AE24" i="13"/>
  <c r="D55" i="13"/>
  <c r="D54" i="13"/>
  <c r="L54" i="13"/>
  <c r="Z56" i="13"/>
  <c r="AD55" i="13"/>
  <c r="AC53" i="13"/>
  <c r="AA56" i="13"/>
  <c r="AD53" i="13"/>
  <c r="F55" i="13"/>
  <c r="F54" i="13"/>
  <c r="AH54" i="13"/>
  <c r="AI54" i="13"/>
  <c r="J54" i="13"/>
  <c r="I54" i="13"/>
  <c r="AH53" i="13"/>
  <c r="AI53" i="13"/>
  <c r="J53" i="13"/>
  <c r="AC55" i="13"/>
  <c r="Z55" i="13"/>
  <c r="AD54" i="13"/>
  <c r="AC54" i="13"/>
  <c r="AC56" i="13"/>
  <c r="AE56" i="13"/>
  <c r="I53" i="13"/>
  <c r="I56" i="13"/>
  <c r="E38" i="13"/>
  <c r="C38" i="13"/>
  <c r="D40" i="13"/>
  <c r="E40" i="13"/>
  <c r="E37" i="13"/>
  <c r="C37" i="13"/>
  <c r="I38" i="13"/>
  <c r="AH24" i="13"/>
  <c r="AA22" i="13"/>
  <c r="AH21" i="13"/>
  <c r="AI21" i="13"/>
  <c r="J21" i="13"/>
  <c r="K21" i="13"/>
  <c r="AA23" i="13"/>
  <c r="I23" i="13"/>
  <c r="AG23" i="13"/>
  <c r="F24" i="13"/>
  <c r="Z21" i="13"/>
  <c r="AD22" i="13"/>
  <c r="E21" i="13"/>
  <c r="AC23" i="13"/>
  <c r="AC22" i="13"/>
  <c r="I22" i="13"/>
  <c r="AA21" i="13"/>
  <c r="AA24" i="13"/>
  <c r="AG24" i="13"/>
  <c r="AD23" i="13"/>
  <c r="AH23" i="13"/>
  <c r="AD24" i="13"/>
  <c r="F22" i="13"/>
  <c r="F23" i="13"/>
  <c r="Z22" i="13"/>
  <c r="Z24" i="13"/>
  <c r="AC54" i="9"/>
  <c r="AD54" i="9"/>
  <c r="E38" i="9"/>
  <c r="AH21" i="9"/>
  <c r="D53" i="9"/>
  <c r="I54" i="9"/>
  <c r="AD55" i="9"/>
  <c r="AH56" i="9"/>
  <c r="D54" i="9"/>
  <c r="AG55" i="9"/>
  <c r="D23" i="9"/>
  <c r="C23" i="9"/>
  <c r="AA24" i="9"/>
  <c r="E23" i="9"/>
  <c r="L23" i="9"/>
  <c r="E54" i="9"/>
  <c r="C54" i="9"/>
  <c r="AA56" i="9"/>
  <c r="AB55" i="9"/>
  <c r="AG53" i="9"/>
  <c r="AI53" i="9"/>
  <c r="J53" i="9"/>
  <c r="E55" i="9"/>
  <c r="F54" i="9"/>
  <c r="AA53" i="9"/>
  <c r="E39" i="9"/>
  <c r="AD38" i="9"/>
  <c r="D40" i="9"/>
  <c r="I38" i="9"/>
  <c r="AA37" i="9"/>
  <c r="E24" i="9"/>
  <c r="AG22" i="9"/>
  <c r="AC22" i="9"/>
  <c r="F21" i="9"/>
  <c r="AB23" i="9"/>
  <c r="E22" i="9"/>
  <c r="L22" i="9"/>
  <c r="AA22" i="9"/>
  <c r="AG21" i="9"/>
  <c r="AI21" i="9"/>
  <c r="J21" i="9"/>
  <c r="AA21" i="9"/>
  <c r="Z21" i="9"/>
  <c r="D55" i="9"/>
  <c r="E53" i="9"/>
  <c r="C53" i="9"/>
  <c r="I55" i="9"/>
  <c r="F56" i="9"/>
  <c r="AC53" i="9"/>
  <c r="AE55" i="9"/>
  <c r="AA55" i="9"/>
  <c r="Z55" i="9"/>
  <c r="Z56" i="9"/>
  <c r="AB56" i="9"/>
  <c r="AG56" i="9"/>
  <c r="D56" i="9"/>
  <c r="I53" i="9"/>
  <c r="F55" i="9"/>
  <c r="AC55" i="9"/>
  <c r="AE54" i="9"/>
  <c r="AE56" i="9"/>
  <c r="AD56" i="9"/>
  <c r="AB54" i="9"/>
  <c r="Z54" i="9"/>
  <c r="AG54" i="9"/>
  <c r="AH55" i="9"/>
  <c r="I56" i="9"/>
  <c r="F53" i="9"/>
  <c r="AA54" i="9"/>
  <c r="AC56" i="9"/>
  <c r="AE53" i="9"/>
  <c r="AD53" i="9"/>
  <c r="Z53" i="9"/>
  <c r="AB53" i="9"/>
  <c r="AH54" i="9"/>
  <c r="AH37" i="9"/>
  <c r="AG39" i="9"/>
  <c r="D39" i="9"/>
  <c r="C39" i="9"/>
  <c r="AA39" i="9"/>
  <c r="AD37" i="9"/>
  <c r="E37" i="9"/>
  <c r="AH39" i="9"/>
  <c r="Z38" i="9"/>
  <c r="AE37" i="9"/>
  <c r="L40" i="9"/>
  <c r="C40" i="9"/>
  <c r="D38" i="9"/>
  <c r="F40" i="9"/>
  <c r="I37" i="9"/>
  <c r="F37" i="9"/>
  <c r="AC39" i="9"/>
  <c r="AH40" i="9"/>
  <c r="AC38" i="9"/>
  <c r="AE38" i="9"/>
  <c r="AB40" i="9"/>
  <c r="AB39" i="9"/>
  <c r="AG37" i="9"/>
  <c r="AD39" i="9"/>
  <c r="D37" i="9"/>
  <c r="C37" i="9"/>
  <c r="F39" i="9"/>
  <c r="I39" i="9"/>
  <c r="AC37" i="9"/>
  <c r="AE40" i="9"/>
  <c r="AA40" i="9"/>
  <c r="AC40" i="9"/>
  <c r="Z40" i="9"/>
  <c r="Z37" i="9"/>
  <c r="AB37" i="9"/>
  <c r="Z39" i="9"/>
  <c r="F38" i="9"/>
  <c r="I40" i="9"/>
  <c r="AA38" i="9"/>
  <c r="AH38" i="9"/>
  <c r="AE39" i="9"/>
  <c r="AB38" i="9"/>
  <c r="AG38" i="9"/>
  <c r="AD40" i="9"/>
  <c r="AG40" i="9"/>
  <c r="AI40" i="9"/>
  <c r="J40" i="9"/>
  <c r="E21" i="9"/>
  <c r="L21" i="9"/>
  <c r="I22" i="9"/>
  <c r="I24" i="9"/>
  <c r="F22" i="9"/>
  <c r="AC21" i="9"/>
  <c r="AE24" i="9"/>
  <c r="AE21" i="9"/>
  <c r="AC24" i="9"/>
  <c r="Z22" i="9"/>
  <c r="AE22" i="9"/>
  <c r="D24" i="9"/>
  <c r="I23" i="9"/>
  <c r="AH24" i="9"/>
  <c r="AH23" i="9"/>
  <c r="F23" i="9"/>
  <c r="AE23" i="9"/>
  <c r="AD21" i="9"/>
  <c r="AB21" i="9"/>
  <c r="AB24" i="9"/>
  <c r="AH22" i="9"/>
  <c r="Z23" i="9"/>
  <c r="I21" i="9"/>
  <c r="K21" i="9"/>
  <c r="AG23" i="9"/>
  <c r="AG24" i="9"/>
  <c r="F24" i="9"/>
  <c r="AC23" i="9"/>
  <c r="AA23" i="9"/>
  <c r="AD23" i="9"/>
  <c r="AD24" i="9"/>
  <c r="AD22" i="9"/>
  <c r="AB22" i="9"/>
  <c r="E39" i="3"/>
  <c r="AA38" i="3"/>
  <c r="AB37" i="3"/>
  <c r="G38" i="3"/>
  <c r="K38" i="3"/>
  <c r="AG38" i="3"/>
  <c r="F38" i="3"/>
  <c r="E22" i="3"/>
  <c r="K22" i="3"/>
  <c r="E23" i="3"/>
  <c r="D23" i="3"/>
  <c r="AG23" i="3"/>
  <c r="F23" i="3"/>
  <c r="H23" i="3"/>
  <c r="AG24" i="3"/>
  <c r="F24" i="3"/>
  <c r="K24" i="3"/>
  <c r="G23" i="3"/>
  <c r="AA21" i="3"/>
  <c r="G37" i="3"/>
  <c r="H37" i="3"/>
  <c r="E38" i="3"/>
  <c r="AB40" i="3"/>
  <c r="H40" i="3"/>
  <c r="AB39" i="3"/>
  <c r="AA39" i="3"/>
  <c r="H38" i="3"/>
  <c r="AE37" i="3"/>
  <c r="AG37" i="3"/>
  <c r="F37" i="3"/>
  <c r="E40" i="3"/>
  <c r="G39" i="3"/>
  <c r="D39" i="3"/>
  <c r="E37" i="3"/>
  <c r="D37" i="3"/>
  <c r="AE40" i="3"/>
  <c r="AG40" i="3"/>
  <c r="F40" i="3"/>
  <c r="G40" i="3"/>
  <c r="D40" i="3"/>
  <c r="H39" i="3"/>
  <c r="E21" i="3"/>
  <c r="G21" i="3"/>
  <c r="H21" i="3"/>
  <c r="H24" i="3"/>
  <c r="I139" i="14"/>
  <c r="AF89" i="8"/>
  <c r="AG89" i="8"/>
  <c r="F89" i="8"/>
  <c r="G89" i="8"/>
  <c r="E89" i="8"/>
  <c r="AF77" i="8"/>
  <c r="AG77" i="8"/>
  <c r="F77" i="8"/>
  <c r="H75" i="8"/>
  <c r="AA87" i="8"/>
  <c r="G65" i="8"/>
  <c r="AF65" i="8"/>
  <c r="AG65" i="8"/>
  <c r="F65" i="8"/>
  <c r="AB53" i="8"/>
  <c r="E76" i="8"/>
  <c r="E75" i="8"/>
  <c r="G88" i="8"/>
  <c r="AF88" i="8"/>
  <c r="AG88" i="8"/>
  <c r="F88" i="8"/>
  <c r="E88" i="8"/>
  <c r="AA89" i="8"/>
  <c r="AA75" i="8"/>
  <c r="AC75" i="8"/>
  <c r="I75" i="8"/>
  <c r="J75" i="8"/>
  <c r="AB75" i="8"/>
  <c r="G77" i="8"/>
  <c r="E77" i="8"/>
  <c r="AB89" i="8"/>
  <c r="AE76" i="8"/>
  <c r="G75" i="8"/>
  <c r="AF76" i="8"/>
  <c r="G76" i="8"/>
  <c r="H77" i="8"/>
  <c r="AA76" i="8"/>
  <c r="AB76" i="8"/>
  <c r="AB88" i="8"/>
  <c r="AA88" i="8"/>
  <c r="AA77" i="8"/>
  <c r="AB77" i="8"/>
  <c r="E65" i="8"/>
  <c r="AC65" i="8"/>
  <c r="I65" i="8"/>
  <c r="J65" i="8"/>
  <c r="AG53" i="8"/>
  <c r="F53" i="8"/>
  <c r="D53" i="8"/>
  <c r="AA53" i="8"/>
  <c r="AC53" i="8"/>
  <c r="I53" i="8"/>
  <c r="J53" i="8"/>
  <c r="G53" i="8"/>
  <c r="AE52" i="8"/>
  <c r="AG52" i="8"/>
  <c r="F52" i="8"/>
  <c r="E52" i="8"/>
  <c r="K89" i="8"/>
  <c r="D89" i="8"/>
  <c r="H87" i="8"/>
  <c r="AE87" i="8"/>
  <c r="AG87" i="8"/>
  <c r="F87" i="8"/>
  <c r="G87" i="8"/>
  <c r="E87" i="8"/>
  <c r="AF87" i="8"/>
  <c r="K75" i="8"/>
  <c r="AC87" i="8"/>
  <c r="I87" i="8"/>
  <c r="J87" i="8"/>
  <c r="AE63" i="8"/>
  <c r="E64" i="8"/>
  <c r="AB63" i="8"/>
  <c r="AA63" i="8"/>
  <c r="AF63" i="8"/>
  <c r="E63" i="8"/>
  <c r="G63" i="8"/>
  <c r="J51" i="8"/>
  <c r="K52" i="8"/>
  <c r="G52" i="8"/>
  <c r="E51" i="8"/>
  <c r="H52" i="8"/>
  <c r="J52" i="8"/>
  <c r="AE51" i="8"/>
  <c r="AG51" i="8"/>
  <c r="F51" i="8"/>
  <c r="E33" i="8"/>
  <c r="E32" i="8"/>
  <c r="H32" i="8"/>
  <c r="G33" i="8"/>
  <c r="E31" i="8"/>
  <c r="H33" i="8"/>
  <c r="AB33" i="8"/>
  <c r="H31" i="8"/>
  <c r="AB31" i="8"/>
  <c r="AA31" i="8"/>
  <c r="AB32" i="8"/>
  <c r="AA33" i="8"/>
  <c r="AE31" i="8"/>
  <c r="AA32" i="8"/>
  <c r="AG55" i="7"/>
  <c r="F55" i="7"/>
  <c r="H39" i="7"/>
  <c r="AF40" i="7"/>
  <c r="AG40" i="7"/>
  <c r="F40" i="7"/>
  <c r="AG38" i="7"/>
  <c r="F38" i="7"/>
  <c r="E37" i="7"/>
  <c r="AE39" i="7"/>
  <c r="AG39" i="7"/>
  <c r="F39" i="7"/>
  <c r="K39" i="7"/>
  <c r="AF39" i="7"/>
  <c r="AA39" i="7"/>
  <c r="AA40" i="7"/>
  <c r="AC40" i="7"/>
  <c r="I40" i="7"/>
  <c r="H38" i="7"/>
  <c r="AB37" i="7"/>
  <c r="E38" i="7"/>
  <c r="AA37" i="7"/>
  <c r="AC37" i="7"/>
  <c r="I37" i="7"/>
  <c r="AB38" i="7"/>
  <c r="AG23" i="7"/>
  <c r="F23" i="7"/>
  <c r="E23" i="7"/>
  <c r="AB24" i="7"/>
  <c r="G55" i="7"/>
  <c r="H56" i="7"/>
  <c r="AE53" i="7"/>
  <c r="AG53" i="7"/>
  <c r="F53" i="7"/>
  <c r="K53" i="7"/>
  <c r="G53" i="7"/>
  <c r="AA56" i="7"/>
  <c r="E39" i="7"/>
  <c r="AC39" i="7"/>
  <c r="I39" i="7"/>
  <c r="H37" i="7"/>
  <c r="J37" i="7"/>
  <c r="AA38" i="7"/>
  <c r="H40" i="7"/>
  <c r="AB54" i="7"/>
  <c r="AB56" i="7"/>
  <c r="AA54" i="7"/>
  <c r="AG56" i="7"/>
  <c r="F56" i="7"/>
  <c r="AA24" i="7"/>
  <c r="AA23" i="7"/>
  <c r="AC23" i="7"/>
  <c r="I23" i="7"/>
  <c r="E22" i="7"/>
  <c r="H23" i="7"/>
  <c r="AA21" i="7"/>
  <c r="AB21" i="7"/>
  <c r="AB23" i="7"/>
  <c r="AG21" i="7"/>
  <c r="F21" i="7"/>
  <c r="K21" i="7"/>
  <c r="H21" i="7"/>
  <c r="AA22" i="7"/>
  <c r="AC22" i="7"/>
  <c r="I22" i="7"/>
  <c r="J22" i="7"/>
  <c r="AB22" i="7"/>
  <c r="G54" i="7"/>
  <c r="E56" i="7"/>
  <c r="E55" i="7"/>
  <c r="H55" i="7"/>
  <c r="H53" i="7"/>
  <c r="AB53" i="7"/>
  <c r="AB55" i="7"/>
  <c r="E54" i="7"/>
  <c r="K54" i="7"/>
  <c r="H54" i="7"/>
  <c r="AA55" i="7"/>
  <c r="AA53" i="7"/>
  <c r="K38" i="7"/>
  <c r="G37" i="7"/>
  <c r="D37" i="7"/>
  <c r="G38" i="7"/>
  <c r="G39" i="7"/>
  <c r="K23" i="7"/>
  <c r="K24" i="7"/>
  <c r="G24" i="7"/>
  <c r="D24" i="7"/>
  <c r="G22" i="7"/>
  <c r="D22" i="7"/>
  <c r="G23" i="7"/>
  <c r="AA56" i="6"/>
  <c r="H54" i="6"/>
  <c r="AB53" i="6"/>
  <c r="AB55" i="6"/>
  <c r="AA54" i="6"/>
  <c r="AG38" i="6"/>
  <c r="F38" i="6"/>
  <c r="H101" i="14"/>
  <c r="E39" i="6"/>
  <c r="G24" i="6"/>
  <c r="AE23" i="6"/>
  <c r="AG23" i="6"/>
  <c r="F23" i="6"/>
  <c r="K23" i="6"/>
  <c r="E21" i="6"/>
  <c r="AG54" i="6"/>
  <c r="F54" i="6"/>
  <c r="AB54" i="6"/>
  <c r="AC54" i="6"/>
  <c r="I54" i="6"/>
  <c r="G56" i="6"/>
  <c r="AG55" i="6"/>
  <c r="F55" i="6"/>
  <c r="E54" i="6"/>
  <c r="K54" i="6"/>
  <c r="H38" i="6"/>
  <c r="AA39" i="6"/>
  <c r="G39" i="6"/>
  <c r="H37" i="6"/>
  <c r="AA23" i="6"/>
  <c r="H22" i="6"/>
  <c r="AB24" i="6"/>
  <c r="AE53" i="6"/>
  <c r="AG56" i="6"/>
  <c r="F56" i="6"/>
  <c r="H53" i="6"/>
  <c r="I113" i="14"/>
  <c r="AG53" i="6"/>
  <c r="F53" i="6"/>
  <c r="K53" i="6"/>
  <c r="G54" i="6"/>
  <c r="AB56" i="6"/>
  <c r="AC56" i="6"/>
  <c r="I56" i="6"/>
  <c r="J56" i="6"/>
  <c r="G22" i="6"/>
  <c r="AE21" i="6"/>
  <c r="AG21" i="6"/>
  <c r="F21" i="6"/>
  <c r="E24" i="6"/>
  <c r="K24" i="6"/>
  <c r="AG22" i="6"/>
  <c r="F22" i="6"/>
  <c r="K22" i="6"/>
  <c r="G21" i="6"/>
  <c r="H67" i="14"/>
  <c r="K40" i="6"/>
  <c r="AG37" i="6"/>
  <c r="F37" i="6"/>
  <c r="AF39" i="6"/>
  <c r="AG39" i="6"/>
  <c r="F39" i="6"/>
  <c r="H40" i="6"/>
  <c r="G40" i="6"/>
  <c r="D40" i="6"/>
  <c r="E38" i="6"/>
  <c r="G53" i="6"/>
  <c r="D53" i="6"/>
  <c r="G55" i="6"/>
  <c r="E56" i="6"/>
  <c r="E55" i="6"/>
  <c r="AA53" i="6"/>
  <c r="AC53" i="6"/>
  <c r="I53" i="6"/>
  <c r="H55" i="6"/>
  <c r="AA55" i="6"/>
  <c r="AC55" i="6"/>
  <c r="I55" i="6"/>
  <c r="D37" i="6"/>
  <c r="K38" i="6"/>
  <c r="K37" i="6"/>
  <c r="H39" i="6"/>
  <c r="AB37" i="6"/>
  <c r="G38" i="6"/>
  <c r="D38" i="6"/>
  <c r="AB38" i="6"/>
  <c r="AC38" i="6"/>
  <c r="I38" i="6"/>
  <c r="J38" i="6"/>
  <c r="AB40" i="6"/>
  <c r="AA37" i="6"/>
  <c r="AB39" i="6"/>
  <c r="AA40" i="6"/>
  <c r="AC40" i="6"/>
  <c r="I40" i="6"/>
  <c r="J40" i="6"/>
  <c r="AB21" i="6"/>
  <c r="G23" i="6"/>
  <c r="H23" i="6"/>
  <c r="H24" i="6"/>
  <c r="AB23" i="6"/>
  <c r="AC23" i="6"/>
  <c r="I23" i="6"/>
  <c r="AA21" i="6"/>
  <c r="AB22" i="6"/>
  <c r="H21" i="6"/>
  <c r="AA24" i="6"/>
  <c r="AC24" i="6"/>
  <c r="I24" i="6"/>
  <c r="AA22" i="6"/>
  <c r="AB56" i="5"/>
  <c r="G39" i="5"/>
  <c r="G37" i="5"/>
  <c r="F38" i="5"/>
  <c r="AA37" i="5"/>
  <c r="E38" i="5"/>
  <c r="D38" i="5"/>
  <c r="G40" i="5"/>
  <c r="E37" i="5"/>
  <c r="AA38" i="5"/>
  <c r="AA22" i="5"/>
  <c r="F21" i="5"/>
  <c r="E55" i="5"/>
  <c r="J55" i="5"/>
  <c r="G56" i="5"/>
  <c r="F56" i="5"/>
  <c r="E56" i="5"/>
  <c r="J56" i="5"/>
  <c r="G53" i="5"/>
  <c r="I89" i="14"/>
  <c r="G55" i="5"/>
  <c r="E53" i="5"/>
  <c r="E39" i="5"/>
  <c r="F37" i="5"/>
  <c r="D37" i="5"/>
  <c r="AB40" i="5"/>
  <c r="AB38" i="5"/>
  <c r="AA40" i="5"/>
  <c r="I131" i="14"/>
  <c r="F39" i="5"/>
  <c r="AB39" i="5"/>
  <c r="AC39" i="5"/>
  <c r="H39" i="5"/>
  <c r="I39" i="5"/>
  <c r="G38" i="5"/>
  <c r="E40" i="5"/>
  <c r="J40" i="5"/>
  <c r="AB37" i="5"/>
  <c r="AC37" i="5"/>
  <c r="H37" i="5"/>
  <c r="I37" i="5"/>
  <c r="F24" i="5"/>
  <c r="J24" i="5"/>
  <c r="G23" i="5"/>
  <c r="I62" i="14"/>
  <c r="E21" i="5"/>
  <c r="D21" i="5"/>
  <c r="G22" i="5"/>
  <c r="E54" i="5"/>
  <c r="AA56" i="5"/>
  <c r="AC56" i="5"/>
  <c r="H56" i="5"/>
  <c r="AB53" i="5"/>
  <c r="AA55" i="5"/>
  <c r="H149" i="14"/>
  <c r="G54" i="5"/>
  <c r="AA53" i="5"/>
  <c r="AC53" i="5"/>
  <c r="H53" i="5"/>
  <c r="I53" i="5"/>
  <c r="AB55" i="5"/>
  <c r="AB54" i="5"/>
  <c r="AC54" i="5"/>
  <c r="H54" i="5"/>
  <c r="F54" i="5"/>
  <c r="F53" i="5"/>
  <c r="E23" i="5"/>
  <c r="AB21" i="5"/>
  <c r="E22" i="5"/>
  <c r="F23" i="5"/>
  <c r="G24" i="5"/>
  <c r="G21" i="5"/>
  <c r="AA21" i="5"/>
  <c r="AC21" i="5"/>
  <c r="H21" i="5"/>
  <c r="I21" i="5"/>
  <c r="AB22" i="5"/>
  <c r="AC22" i="5"/>
  <c r="H22" i="5"/>
  <c r="AA23" i="5"/>
  <c r="F22" i="5"/>
  <c r="AB23" i="5"/>
  <c r="AA24" i="5"/>
  <c r="AC24" i="5"/>
  <c r="H24" i="5"/>
  <c r="Z37" i="2"/>
  <c r="E37" i="2"/>
  <c r="F39" i="2"/>
  <c r="J39" i="2"/>
  <c r="Y40" i="2"/>
  <c r="E40" i="2"/>
  <c r="F38" i="2"/>
  <c r="D38" i="2"/>
  <c r="G40" i="2"/>
  <c r="Y38" i="2"/>
  <c r="H61" i="14"/>
  <c r="Y39" i="2"/>
  <c r="G39" i="2"/>
  <c r="G37" i="2"/>
  <c r="F37" i="2"/>
  <c r="G38" i="2"/>
  <c r="F40" i="2"/>
  <c r="Z40" i="2"/>
  <c r="AA40" i="2"/>
  <c r="H40" i="2"/>
  <c r="AE58" i="4"/>
  <c r="AG58" i="4"/>
  <c r="F58" i="4"/>
  <c r="H55" i="4"/>
  <c r="G55" i="4"/>
  <c r="G58" i="4"/>
  <c r="AB39" i="4"/>
  <c r="AF40" i="4"/>
  <c r="AG40" i="4"/>
  <c r="F40" i="4"/>
  <c r="E24" i="4"/>
  <c r="AB23" i="4"/>
  <c r="AC23" i="4"/>
  <c r="I23" i="4"/>
  <c r="AG56" i="4"/>
  <c r="F56" i="4"/>
  <c r="AA55" i="4"/>
  <c r="E58" i="4"/>
  <c r="AA58" i="4"/>
  <c r="AA57" i="4"/>
  <c r="AA38" i="4"/>
  <c r="H41" i="4"/>
  <c r="E22" i="4"/>
  <c r="AE23" i="4"/>
  <c r="H3" i="14"/>
  <c r="AG24" i="4"/>
  <c r="F24" i="4"/>
  <c r="E23" i="4"/>
  <c r="E57" i="4"/>
  <c r="AE55" i="4"/>
  <c r="AG55" i="4"/>
  <c r="F55" i="4"/>
  <c r="G57" i="4"/>
  <c r="D57" i="4"/>
  <c r="H58" i="4"/>
  <c r="AE38" i="4"/>
  <c r="AG38" i="4"/>
  <c r="F38" i="4"/>
  <c r="AA40" i="4"/>
  <c r="G41" i="4"/>
  <c r="AA41" i="4"/>
  <c r="AG39" i="4"/>
  <c r="F39" i="4"/>
  <c r="E41" i="4"/>
  <c r="H40" i="4"/>
  <c r="H39" i="4"/>
  <c r="AA21" i="4"/>
  <c r="AC21" i="4"/>
  <c r="I21" i="4"/>
  <c r="H23" i="4"/>
  <c r="I3" i="14"/>
  <c r="AG22" i="4"/>
  <c r="F22" i="4"/>
  <c r="AG23" i="4"/>
  <c r="F23" i="4"/>
  <c r="G23" i="4"/>
  <c r="E56" i="4"/>
  <c r="G56" i="4"/>
  <c r="E55" i="4"/>
  <c r="H56" i="4"/>
  <c r="AB56" i="4"/>
  <c r="AC56" i="4"/>
  <c r="I56" i="4"/>
  <c r="J56" i="4"/>
  <c r="AB58" i="4"/>
  <c r="AB57" i="4"/>
  <c r="AC57" i="4"/>
  <c r="I57" i="4"/>
  <c r="AB55" i="4"/>
  <c r="AC55" i="4"/>
  <c r="I55" i="4"/>
  <c r="J55" i="4"/>
  <c r="H57" i="4"/>
  <c r="G39" i="4"/>
  <c r="G38" i="4"/>
  <c r="AB40" i="4"/>
  <c r="AA39" i="4"/>
  <c r="AC39" i="4"/>
  <c r="I39" i="4"/>
  <c r="AB38" i="4"/>
  <c r="AC38" i="4"/>
  <c r="I38" i="4"/>
  <c r="E39" i="4"/>
  <c r="G40" i="4"/>
  <c r="H38" i="4"/>
  <c r="AB41" i="4"/>
  <c r="E40" i="4"/>
  <c r="AF21" i="4"/>
  <c r="H21" i="4"/>
  <c r="J21" i="4"/>
  <c r="AA22" i="4"/>
  <c r="AC22" i="4"/>
  <c r="I22" i="4"/>
  <c r="I2" i="14"/>
  <c r="E21" i="4"/>
  <c r="G21" i="4"/>
  <c r="G22" i="4"/>
  <c r="G24" i="4"/>
  <c r="K24" i="4"/>
  <c r="AB24" i="4"/>
  <c r="AC24" i="4"/>
  <c r="I24" i="4"/>
  <c r="H24" i="4"/>
  <c r="AE21" i="4"/>
  <c r="H22" i="4"/>
  <c r="G40" i="1"/>
  <c r="H39" i="1"/>
  <c r="AG37" i="1"/>
  <c r="F37" i="1"/>
  <c r="K37" i="1"/>
  <c r="AB37" i="1"/>
  <c r="G38" i="1"/>
  <c r="AA37" i="1"/>
  <c r="H38" i="1"/>
  <c r="AA38" i="1"/>
  <c r="AG23" i="1"/>
  <c r="F23" i="1"/>
  <c r="AB39" i="1"/>
  <c r="H37" i="1"/>
  <c r="H40" i="1"/>
  <c r="E39" i="1"/>
  <c r="G39" i="1"/>
  <c r="AE39" i="1"/>
  <c r="AG39" i="1"/>
  <c r="F39" i="1"/>
  <c r="AG40" i="1"/>
  <c r="F40" i="1"/>
  <c r="E40" i="1"/>
  <c r="E38" i="1"/>
  <c r="AA39" i="1"/>
  <c r="K37" i="7"/>
  <c r="K22" i="7"/>
  <c r="K23" i="4"/>
  <c r="K55" i="6"/>
  <c r="AB38" i="1"/>
  <c r="AB40" i="1"/>
  <c r="AC40" i="1"/>
  <c r="I40" i="1"/>
  <c r="J40" i="1"/>
  <c r="Z38" i="2"/>
  <c r="Z39" i="2"/>
  <c r="Y37" i="2"/>
  <c r="AA37" i="2"/>
  <c r="H37" i="2"/>
  <c r="AB38" i="3"/>
  <c r="AC38" i="3"/>
  <c r="I38" i="3"/>
  <c r="H12" i="14"/>
  <c r="AE32" i="8"/>
  <c r="AE33" i="8"/>
  <c r="AF32" i="8"/>
  <c r="AF31" i="8"/>
  <c r="AF33" i="8"/>
  <c r="AB23" i="3"/>
  <c r="AA24" i="3"/>
  <c r="AA23" i="3"/>
  <c r="H143" i="14"/>
  <c r="AA40" i="3"/>
  <c r="AA37" i="3"/>
  <c r="AC37" i="3"/>
  <c r="I37" i="3"/>
  <c r="AB22" i="3"/>
  <c r="AC22" i="3"/>
  <c r="I22" i="3"/>
  <c r="J22" i="3"/>
  <c r="AB24" i="3"/>
  <c r="AB21" i="3"/>
  <c r="AC21" i="3"/>
  <c r="I21" i="3"/>
  <c r="AF21" i="1"/>
  <c r="AE19" i="8"/>
  <c r="AE20" i="8"/>
  <c r="Y24" i="2"/>
  <c r="AF24" i="1"/>
  <c r="AE21" i="8"/>
  <c r="AG47" i="17"/>
  <c r="F47" i="17"/>
  <c r="D47" i="17"/>
  <c r="AG51" i="17"/>
  <c r="F51" i="17"/>
  <c r="K51" i="17"/>
  <c r="AG50" i="17"/>
  <c r="F50" i="17"/>
  <c r="K49" i="17"/>
  <c r="AG48" i="17"/>
  <c r="F48" i="17"/>
  <c r="AA50" i="17"/>
  <c r="AB50" i="17"/>
  <c r="H49" i="17"/>
  <c r="H48" i="17"/>
  <c r="H50" i="17"/>
  <c r="AB47" i="17"/>
  <c r="AB49" i="17"/>
  <c r="AB51" i="17"/>
  <c r="AB48" i="17"/>
  <c r="H51" i="17"/>
  <c r="H47" i="17"/>
  <c r="AA48" i="17"/>
  <c r="AA51" i="17"/>
  <c r="AA49" i="17"/>
  <c r="AA47" i="17"/>
  <c r="I29" i="17"/>
  <c r="J29" i="17"/>
  <c r="AG29" i="17"/>
  <c r="F29" i="17"/>
  <c r="K29" i="17"/>
  <c r="I28" i="17"/>
  <c r="J28" i="17"/>
  <c r="I27" i="17"/>
  <c r="J27" i="17"/>
  <c r="AG30" i="17"/>
  <c r="F30" i="17"/>
  <c r="K30" i="17"/>
  <c r="AG27" i="17"/>
  <c r="F27" i="17"/>
  <c r="K27" i="17"/>
  <c r="AG26" i="17"/>
  <c r="F26" i="17"/>
  <c r="AG28" i="17"/>
  <c r="F28" i="17"/>
  <c r="AC21" i="16"/>
  <c r="I21" i="16"/>
  <c r="J21" i="16"/>
  <c r="AF22" i="16"/>
  <c r="AE21" i="16"/>
  <c r="AF21" i="16"/>
  <c r="AE23" i="16"/>
  <c r="AF23" i="16"/>
  <c r="AE22" i="16"/>
  <c r="AC22" i="16"/>
  <c r="I22" i="16"/>
  <c r="J22" i="16"/>
  <c r="AC23" i="16"/>
  <c r="I23" i="16"/>
  <c r="J23" i="16"/>
  <c r="AF19" i="8"/>
  <c r="G19" i="8"/>
  <c r="E22" i="2"/>
  <c r="G21" i="2"/>
  <c r="E23" i="2"/>
  <c r="Z23" i="2"/>
  <c r="Y23" i="2"/>
  <c r="G24" i="2"/>
  <c r="F23" i="2"/>
  <c r="E24" i="2"/>
  <c r="Z21" i="2"/>
  <c r="H27" i="14"/>
  <c r="F21" i="2"/>
  <c r="Y21" i="2"/>
  <c r="F24" i="2"/>
  <c r="E21" i="2"/>
  <c r="F22" i="2"/>
  <c r="D22" i="2"/>
  <c r="Z24" i="2"/>
  <c r="G23" i="2"/>
  <c r="Y22" i="2"/>
  <c r="Z22" i="2"/>
  <c r="G22" i="2"/>
  <c r="AE24" i="1"/>
  <c r="G23" i="1"/>
  <c r="H20" i="8"/>
  <c r="AF20" i="8"/>
  <c r="E20" i="8"/>
  <c r="H21" i="8"/>
  <c r="G21" i="8"/>
  <c r="AA19" i="8"/>
  <c r="AA20" i="8"/>
  <c r="E19" i="8"/>
  <c r="AA21" i="8"/>
  <c r="AF21" i="8"/>
  <c r="AG21" i="8"/>
  <c r="F21" i="8"/>
  <c r="AB21" i="8"/>
  <c r="AB20" i="8"/>
  <c r="E21" i="8"/>
  <c r="G20" i="8"/>
  <c r="AB19" i="8"/>
  <c r="H19" i="8"/>
  <c r="AG22" i="1"/>
  <c r="F22" i="1"/>
  <c r="H23" i="1"/>
  <c r="G22" i="1"/>
  <c r="AA21" i="1"/>
  <c r="H24" i="1"/>
  <c r="G24" i="1"/>
  <c r="H22" i="1"/>
  <c r="E23" i="1"/>
  <c r="E24" i="1"/>
  <c r="AB24" i="1"/>
  <c r="G21" i="1"/>
  <c r="E22" i="1"/>
  <c r="AA23" i="1"/>
  <c r="AB23" i="1"/>
  <c r="H21" i="1"/>
  <c r="AE21" i="1"/>
  <c r="H207" i="14"/>
  <c r="AB21" i="1"/>
  <c r="AC21" i="1"/>
  <c r="I21" i="1"/>
  <c r="E21" i="1"/>
  <c r="AA22" i="1"/>
  <c r="AA24" i="1"/>
  <c r="AB22" i="1"/>
  <c r="K53" i="13"/>
  <c r="C53" i="13"/>
  <c r="AI38" i="13"/>
  <c r="J38" i="13"/>
  <c r="AF39" i="13"/>
  <c r="G39" i="13"/>
  <c r="H39" i="13"/>
  <c r="L39" i="13"/>
  <c r="K38" i="13"/>
  <c r="AF24" i="13"/>
  <c r="G24" i="13"/>
  <c r="H24" i="13"/>
  <c r="C23" i="13"/>
  <c r="AF55" i="13"/>
  <c r="G55" i="13"/>
  <c r="H55" i="13"/>
  <c r="K54" i="13"/>
  <c r="K56" i="13"/>
  <c r="AF53" i="13"/>
  <c r="G53" i="13"/>
  <c r="H53" i="13"/>
  <c r="AI56" i="13"/>
  <c r="J56" i="13"/>
  <c r="L38" i="13"/>
  <c r="AF40" i="13"/>
  <c r="G40" i="13"/>
  <c r="H40" i="13"/>
  <c r="AF38" i="13"/>
  <c r="G38" i="13"/>
  <c r="H38" i="13"/>
  <c r="AF37" i="13"/>
  <c r="G37" i="13"/>
  <c r="H37" i="13"/>
  <c r="K40" i="13"/>
  <c r="AF54" i="13"/>
  <c r="G54" i="13"/>
  <c r="L56" i="13"/>
  <c r="L53" i="13"/>
  <c r="K22" i="13"/>
  <c r="AI24" i="13"/>
  <c r="J24" i="13"/>
  <c r="K24" i="13"/>
  <c r="AF21" i="13"/>
  <c r="G21" i="13"/>
  <c r="H21" i="13"/>
  <c r="AF23" i="13"/>
  <c r="G23" i="13"/>
  <c r="H23" i="13"/>
  <c r="L23" i="13"/>
  <c r="L21" i="13"/>
  <c r="AI23" i="13"/>
  <c r="J23" i="13"/>
  <c r="K23" i="13"/>
  <c r="C55" i="13"/>
  <c r="L55" i="13"/>
  <c r="H54" i="13"/>
  <c r="C54" i="13"/>
  <c r="AF56" i="13"/>
  <c r="G56" i="13"/>
  <c r="H56" i="13"/>
  <c r="L40" i="13"/>
  <c r="C40" i="13"/>
  <c r="L37" i="13"/>
  <c r="AF22" i="13"/>
  <c r="G22" i="13"/>
  <c r="H22" i="13"/>
  <c r="C21" i="13"/>
  <c r="AI55" i="9"/>
  <c r="J55" i="9"/>
  <c r="K55" i="9"/>
  <c r="K53" i="9"/>
  <c r="L37" i="9"/>
  <c r="L54" i="9"/>
  <c r="AI56" i="9"/>
  <c r="J56" i="9"/>
  <c r="K56" i="9"/>
  <c r="AI37" i="9"/>
  <c r="J37" i="9"/>
  <c r="K37" i="9"/>
  <c r="AI54" i="9"/>
  <c r="J54" i="9"/>
  <c r="K54" i="9"/>
  <c r="K40" i="9"/>
  <c r="AF40" i="9"/>
  <c r="G40" i="9"/>
  <c r="H40" i="9"/>
  <c r="AF38" i="9"/>
  <c r="G38" i="9"/>
  <c r="H38" i="9"/>
  <c r="L39" i="9"/>
  <c r="AI38" i="9"/>
  <c r="J38" i="9"/>
  <c r="K38" i="9"/>
  <c r="C22" i="9"/>
  <c r="AF21" i="9"/>
  <c r="G21" i="9"/>
  <c r="H21" i="9"/>
  <c r="AI22" i="9"/>
  <c r="J22" i="9"/>
  <c r="K22" i="9"/>
  <c r="AF24" i="9"/>
  <c r="G24" i="9"/>
  <c r="H24" i="9"/>
  <c r="AF53" i="9"/>
  <c r="G53" i="9"/>
  <c r="H53" i="9"/>
  <c r="AF54" i="9"/>
  <c r="G54" i="9"/>
  <c r="H54" i="9"/>
  <c r="C56" i="9"/>
  <c r="L56" i="9"/>
  <c r="AF55" i="9"/>
  <c r="G55" i="9"/>
  <c r="H55" i="9"/>
  <c r="AF56" i="9"/>
  <c r="G56" i="9"/>
  <c r="H56" i="9"/>
  <c r="C55" i="9"/>
  <c r="L55" i="9"/>
  <c r="L53" i="9"/>
  <c r="AI39" i="9"/>
  <c r="J39" i="9"/>
  <c r="K39" i="9"/>
  <c r="AF37" i="9"/>
  <c r="G37" i="9"/>
  <c r="H37" i="9"/>
  <c r="C38" i="9"/>
  <c r="L38" i="9"/>
  <c r="AF39" i="9"/>
  <c r="G39" i="9"/>
  <c r="H39" i="9"/>
  <c r="AF23" i="9"/>
  <c r="G23" i="9"/>
  <c r="H23" i="9"/>
  <c r="AF22" i="9"/>
  <c r="G22" i="9"/>
  <c r="H22" i="9"/>
  <c r="C21" i="9"/>
  <c r="AI24" i="9"/>
  <c r="J24" i="9"/>
  <c r="K24" i="9"/>
  <c r="AI23" i="9"/>
  <c r="J23" i="9"/>
  <c r="K23" i="9"/>
  <c r="C24" i="9"/>
  <c r="L24" i="9"/>
  <c r="J38" i="3"/>
  <c r="D38" i="3"/>
  <c r="AC40" i="3"/>
  <c r="I40" i="3"/>
  <c r="J40" i="3"/>
  <c r="K37" i="3"/>
  <c r="K21" i="3"/>
  <c r="D22" i="3"/>
  <c r="K23" i="3"/>
  <c r="D24" i="3"/>
  <c r="AC39" i="3"/>
  <c r="I39" i="3"/>
  <c r="J39" i="3"/>
  <c r="J37" i="3"/>
  <c r="K40" i="3"/>
  <c r="K39" i="3"/>
  <c r="J21" i="3"/>
  <c r="D21" i="3"/>
  <c r="K87" i="8"/>
  <c r="D88" i="8"/>
  <c r="K77" i="8"/>
  <c r="D65" i="8"/>
  <c r="AC63" i="8"/>
  <c r="I63" i="8"/>
  <c r="J63" i="8"/>
  <c r="K53" i="8"/>
  <c r="D77" i="8"/>
  <c r="D75" i="8"/>
  <c r="K88" i="8"/>
  <c r="AC89" i="8"/>
  <c r="I89" i="8"/>
  <c r="J89" i="8"/>
  <c r="AC88" i="8"/>
  <c r="I88" i="8"/>
  <c r="J88" i="8"/>
  <c r="AG76" i="8"/>
  <c r="F76" i="8"/>
  <c r="AC77" i="8"/>
  <c r="I77" i="8"/>
  <c r="J77" i="8"/>
  <c r="AC76" i="8"/>
  <c r="I76" i="8"/>
  <c r="J76" i="8"/>
  <c r="K65" i="8"/>
  <c r="D52" i="8"/>
  <c r="D87" i="8"/>
  <c r="D64" i="8"/>
  <c r="K64" i="8"/>
  <c r="AG63" i="8"/>
  <c r="F63" i="8"/>
  <c r="D63" i="8"/>
  <c r="D51" i="8"/>
  <c r="K51" i="8"/>
  <c r="AG31" i="8"/>
  <c r="F31" i="8"/>
  <c r="AG32" i="8"/>
  <c r="F32" i="8"/>
  <c r="K32" i="8"/>
  <c r="AC33" i="8"/>
  <c r="I33" i="8"/>
  <c r="AC32" i="8"/>
  <c r="I32" i="8"/>
  <c r="J32" i="8"/>
  <c r="AG20" i="8"/>
  <c r="F20" i="8"/>
  <c r="D20" i="8"/>
  <c r="AC31" i="8"/>
  <c r="I31" i="8"/>
  <c r="J31" i="8"/>
  <c r="J33" i="8"/>
  <c r="AG19" i="8"/>
  <c r="F19" i="8"/>
  <c r="D19" i="8"/>
  <c r="AC56" i="7"/>
  <c r="I56" i="7"/>
  <c r="D53" i="7"/>
  <c r="AC24" i="7"/>
  <c r="I24" i="7"/>
  <c r="J24" i="7"/>
  <c r="K40" i="7"/>
  <c r="D40" i="7"/>
  <c r="D39" i="7"/>
  <c r="J39" i="7"/>
  <c r="D38" i="7"/>
  <c r="J40" i="7"/>
  <c r="AC38" i="7"/>
  <c r="I38" i="7"/>
  <c r="J38" i="7"/>
  <c r="J23" i="7"/>
  <c r="D23" i="7"/>
  <c r="D21" i="7"/>
  <c r="J56" i="7"/>
  <c r="AC54" i="7"/>
  <c r="I54" i="7"/>
  <c r="J54" i="7"/>
  <c r="D54" i="7"/>
  <c r="AC53" i="7"/>
  <c r="I53" i="7"/>
  <c r="J53" i="7"/>
  <c r="AC21" i="7"/>
  <c r="I21" i="7"/>
  <c r="J21" i="7"/>
  <c r="K55" i="7"/>
  <c r="D55" i="7"/>
  <c r="AC55" i="7"/>
  <c r="I55" i="7"/>
  <c r="J55" i="7"/>
  <c r="K56" i="7"/>
  <c r="D56" i="7"/>
  <c r="J53" i="6"/>
  <c r="D55" i="6"/>
  <c r="J54" i="6"/>
  <c r="AC37" i="6"/>
  <c r="I37" i="6"/>
  <c r="J37" i="6"/>
  <c r="D23" i="6"/>
  <c r="D54" i="6"/>
  <c r="AC39" i="6"/>
  <c r="I39" i="6"/>
  <c r="J39" i="6"/>
  <c r="AC22" i="6"/>
  <c r="I22" i="6"/>
  <c r="J22" i="6"/>
  <c r="D24" i="6"/>
  <c r="J23" i="6"/>
  <c r="D21" i="6"/>
  <c r="K21" i="6"/>
  <c r="D22" i="6"/>
  <c r="K39" i="6"/>
  <c r="D39" i="6"/>
  <c r="J55" i="6"/>
  <c r="D56" i="6"/>
  <c r="K56" i="6"/>
  <c r="AC21" i="6"/>
  <c r="I21" i="6"/>
  <c r="J21" i="6"/>
  <c r="J24" i="6"/>
  <c r="D53" i="5"/>
  <c r="D55" i="5"/>
  <c r="AC40" i="5"/>
  <c r="H40" i="5"/>
  <c r="I40" i="5"/>
  <c r="J38" i="5"/>
  <c r="AC38" i="5"/>
  <c r="H38" i="5"/>
  <c r="I38" i="5"/>
  <c r="J21" i="5"/>
  <c r="D56" i="5"/>
  <c r="I56" i="5"/>
  <c r="J37" i="5"/>
  <c r="J39" i="5"/>
  <c r="D39" i="5"/>
  <c r="D40" i="5"/>
  <c r="I24" i="5"/>
  <c r="I22" i="5"/>
  <c r="D24" i="5"/>
  <c r="J53" i="5"/>
  <c r="I54" i="5"/>
  <c r="J54" i="5"/>
  <c r="D54" i="5"/>
  <c r="AC55" i="5"/>
  <c r="H55" i="5"/>
  <c r="I55" i="5"/>
  <c r="J22" i="5"/>
  <c r="D22" i="5"/>
  <c r="AC23" i="5"/>
  <c r="H23" i="5"/>
  <c r="I23" i="5"/>
  <c r="D23" i="5"/>
  <c r="J23" i="5"/>
  <c r="D37" i="2"/>
  <c r="AA39" i="2"/>
  <c r="H39" i="2"/>
  <c r="I39" i="2"/>
  <c r="AA24" i="2"/>
  <c r="H24" i="2"/>
  <c r="J38" i="2"/>
  <c r="J40" i="2"/>
  <c r="D39" i="2"/>
  <c r="J37" i="2"/>
  <c r="D40" i="2"/>
  <c r="AA38" i="2"/>
  <c r="H38" i="2"/>
  <c r="I38" i="2"/>
  <c r="I40" i="2"/>
  <c r="I37" i="2"/>
  <c r="D24" i="2"/>
  <c r="AA23" i="2"/>
  <c r="H23" i="2"/>
  <c r="K58" i="4"/>
  <c r="D55" i="4"/>
  <c r="AC58" i="4"/>
  <c r="I58" i="4"/>
  <c r="J58" i="4"/>
  <c r="K57" i="4"/>
  <c r="K38" i="4"/>
  <c r="D23" i="4"/>
  <c r="J23" i="4"/>
  <c r="D58" i="4"/>
  <c r="K41" i="4"/>
  <c r="AC41" i="4"/>
  <c r="I41" i="4"/>
  <c r="J41" i="4"/>
  <c r="J24" i="4"/>
  <c r="J57" i="4"/>
  <c r="K55" i="4"/>
  <c r="AC40" i="4"/>
  <c r="I40" i="4"/>
  <c r="J40" i="4"/>
  <c r="D41" i="4"/>
  <c r="D39" i="4"/>
  <c r="J39" i="4"/>
  <c r="D24" i="4"/>
  <c r="AG21" i="4"/>
  <c r="F21" i="4"/>
  <c r="K21" i="4"/>
  <c r="K22" i="4"/>
  <c r="D56" i="4"/>
  <c r="K56" i="4"/>
  <c r="K39" i="4"/>
  <c r="J38" i="4"/>
  <c r="D38" i="4"/>
  <c r="D40" i="4"/>
  <c r="K40" i="4"/>
  <c r="D21" i="4"/>
  <c r="J22" i="4"/>
  <c r="D22" i="4"/>
  <c r="AG24" i="1"/>
  <c r="F24" i="1"/>
  <c r="K23" i="1"/>
  <c r="D39" i="1"/>
  <c r="AC38" i="1"/>
  <c r="I38" i="1"/>
  <c r="J38" i="1"/>
  <c r="D37" i="1"/>
  <c r="K39" i="1"/>
  <c r="AC37" i="1"/>
  <c r="I37" i="1"/>
  <c r="J37" i="1"/>
  <c r="AC39" i="1"/>
  <c r="I39" i="1"/>
  <c r="J39" i="1"/>
  <c r="K38" i="1"/>
  <c r="D38" i="1"/>
  <c r="D40" i="1"/>
  <c r="K40" i="1"/>
  <c r="AG21" i="1"/>
  <c r="F21" i="1"/>
  <c r="D21" i="1"/>
  <c r="AC24" i="3"/>
  <c r="I24" i="3"/>
  <c r="J24" i="3"/>
  <c r="J23" i="2"/>
  <c r="D51" i="17"/>
  <c r="D31" i="8"/>
  <c r="K31" i="8"/>
  <c r="AG33" i="8"/>
  <c r="F33" i="8"/>
  <c r="AC23" i="3"/>
  <c r="I23" i="3"/>
  <c r="J23" i="3"/>
  <c r="K47" i="17"/>
  <c r="D50" i="17"/>
  <c r="K50" i="17"/>
  <c r="D48" i="17"/>
  <c r="K48" i="17"/>
  <c r="AC51" i="17"/>
  <c r="I51" i="17"/>
  <c r="J51" i="17"/>
  <c r="AC47" i="17"/>
  <c r="I47" i="17"/>
  <c r="J47" i="17"/>
  <c r="AC50" i="17"/>
  <c r="I50" i="17"/>
  <c r="J50" i="17"/>
  <c r="AC49" i="17"/>
  <c r="I49" i="17"/>
  <c r="J49" i="17"/>
  <c r="AC48" i="17"/>
  <c r="I48" i="17"/>
  <c r="J48" i="17"/>
  <c r="D27" i="17"/>
  <c r="D29" i="17"/>
  <c r="D28" i="17"/>
  <c r="K28" i="17"/>
  <c r="D26" i="17"/>
  <c r="K26" i="17"/>
  <c r="D30" i="17"/>
  <c r="AG21" i="16"/>
  <c r="F21" i="16"/>
  <c r="K21" i="16"/>
  <c r="AG23" i="16"/>
  <c r="F23" i="16"/>
  <c r="D23" i="16"/>
  <c r="AG22" i="16"/>
  <c r="F22" i="16"/>
  <c r="D23" i="2"/>
  <c r="D21" i="2"/>
  <c r="K19" i="8"/>
  <c r="I24" i="2"/>
  <c r="I23" i="2"/>
  <c r="J21" i="2"/>
  <c r="AA21" i="2"/>
  <c r="H21" i="2"/>
  <c r="I21" i="2"/>
  <c r="J24" i="2"/>
  <c r="AA22" i="2"/>
  <c r="H22" i="2"/>
  <c r="I22" i="2"/>
  <c r="J22" i="2"/>
  <c r="AC24" i="1"/>
  <c r="I24" i="1"/>
  <c r="J24" i="1"/>
  <c r="AC23" i="1"/>
  <c r="I23" i="1"/>
  <c r="J23" i="1"/>
  <c r="AC22" i="1"/>
  <c r="I22" i="1"/>
  <c r="J22" i="1"/>
  <c r="D23" i="1"/>
  <c r="AC20" i="8"/>
  <c r="I20" i="8"/>
  <c r="J20" i="8"/>
  <c r="AC21" i="8"/>
  <c r="I21" i="8"/>
  <c r="J21" i="8"/>
  <c r="AC19" i="8"/>
  <c r="I19" i="8"/>
  <c r="J19" i="8"/>
  <c r="K21" i="8"/>
  <c r="D21" i="8"/>
  <c r="K22" i="1"/>
  <c r="D22" i="1"/>
  <c r="K21" i="1"/>
  <c r="J21" i="1"/>
  <c r="D24" i="1"/>
  <c r="K24" i="1"/>
  <c r="K63" i="8"/>
  <c r="K76" i="8"/>
  <c r="D76" i="8"/>
  <c r="D32" i="8"/>
  <c r="K20" i="8"/>
  <c r="K33" i="8"/>
  <c r="D33" i="8"/>
  <c r="D21" i="16"/>
  <c r="K23" i="16"/>
  <c r="D22" i="16"/>
  <c r="K22" i="16"/>
</calcChain>
</file>

<file path=xl/sharedStrings.xml><?xml version="1.0" encoding="utf-8"?>
<sst xmlns="http://schemas.openxmlformats.org/spreadsheetml/2006/main" count="3656" uniqueCount="617">
  <si>
    <t>4º</t>
  </si>
  <si>
    <t>3º</t>
  </si>
  <si>
    <t>2º</t>
  </si>
  <si>
    <t>1º</t>
  </si>
  <si>
    <t>p</t>
  </si>
  <si>
    <t>dif</t>
  </si>
  <si>
    <t>ps</t>
  </si>
  <si>
    <t>pm</t>
  </si>
  <si>
    <t>d</t>
  </si>
  <si>
    <t>v</t>
  </si>
  <si>
    <t>j</t>
  </si>
  <si>
    <t>clube</t>
  </si>
  <si>
    <t>pos.</t>
  </si>
  <si>
    <t>Classificação</t>
  </si>
  <si>
    <t>resultado</t>
  </si>
  <si>
    <t>eq. visitante</t>
  </si>
  <si>
    <t>eq. visitada</t>
  </si>
  <si>
    <t>jogo</t>
  </si>
  <si>
    <t>hora</t>
  </si>
  <si>
    <t>dia</t>
  </si>
  <si>
    <t>Grupo A</t>
  </si>
  <si>
    <t>Grupo B</t>
  </si>
  <si>
    <t>Equipas</t>
  </si>
  <si>
    <t>Pavilhão</t>
  </si>
  <si>
    <t>Andebol Feminino</t>
  </si>
  <si>
    <t>Basquetebol Feminino</t>
  </si>
  <si>
    <t>gm</t>
  </si>
  <si>
    <t>gs</t>
  </si>
  <si>
    <t>Rugby 7 Masculino</t>
  </si>
  <si>
    <t>Andebol Masculino</t>
  </si>
  <si>
    <t>Grupo C</t>
  </si>
  <si>
    <t>FASE ELIMINATÓRIA</t>
  </si>
  <si>
    <t>1º A</t>
  </si>
  <si>
    <t>1º B</t>
  </si>
  <si>
    <t>2º A</t>
  </si>
  <si>
    <t>2º B</t>
  </si>
  <si>
    <t>Basquetebol Masculino</t>
  </si>
  <si>
    <t>Futebol 11 Masculino</t>
  </si>
  <si>
    <t>Futsal Feminino</t>
  </si>
  <si>
    <t>Futsal Masculino</t>
  </si>
  <si>
    <t>Voleibol Feminino</t>
  </si>
  <si>
    <t>Sets</t>
  </si>
  <si>
    <t>Resultado</t>
  </si>
  <si>
    <t>Pm</t>
  </si>
  <si>
    <t>Ps</t>
  </si>
  <si>
    <t>Dif P</t>
  </si>
  <si>
    <t>Set G</t>
  </si>
  <si>
    <t>Set P</t>
  </si>
  <si>
    <t>Dif S</t>
  </si>
  <si>
    <t>P</t>
  </si>
  <si>
    <t>5º</t>
  </si>
  <si>
    <t>Voleibol Masculino</t>
  </si>
  <si>
    <t>e</t>
  </si>
  <si>
    <t>V</t>
  </si>
  <si>
    <t>D</t>
  </si>
  <si>
    <t>Sp1</t>
  </si>
  <si>
    <t>SP2</t>
  </si>
  <si>
    <t>TSp</t>
  </si>
  <si>
    <t>ps1</t>
  </si>
  <si>
    <t>ps2</t>
  </si>
  <si>
    <t>Tps</t>
  </si>
  <si>
    <t>ps3</t>
  </si>
  <si>
    <t>ps4</t>
  </si>
  <si>
    <t>ps5</t>
  </si>
  <si>
    <t>ps6</t>
  </si>
  <si>
    <t>9º</t>
  </si>
  <si>
    <t>10º</t>
  </si>
  <si>
    <t>11º</t>
  </si>
  <si>
    <t>12º</t>
  </si>
  <si>
    <t>Clube</t>
  </si>
  <si>
    <t>E</t>
  </si>
  <si>
    <t>gs1</t>
  </si>
  <si>
    <t>gs2</t>
  </si>
  <si>
    <t>Tgs</t>
  </si>
  <si>
    <t>empate 1</t>
  </si>
  <si>
    <t>empate 2</t>
  </si>
  <si>
    <t>total empates</t>
  </si>
  <si>
    <t>Campo</t>
  </si>
  <si>
    <t>AFA1</t>
  </si>
  <si>
    <t>AFA2</t>
  </si>
  <si>
    <t>AFA3</t>
  </si>
  <si>
    <t>AFA4</t>
  </si>
  <si>
    <t>AFA5</t>
  </si>
  <si>
    <t>AFA6</t>
  </si>
  <si>
    <t>AFB1</t>
  </si>
  <si>
    <t>AFB2</t>
  </si>
  <si>
    <t>AFB3</t>
  </si>
  <si>
    <t>AFB4</t>
  </si>
  <si>
    <t>AFB5</t>
  </si>
  <si>
    <t>AFB6</t>
  </si>
  <si>
    <t>AF13</t>
  </si>
  <si>
    <t>AF14</t>
  </si>
  <si>
    <t>AF15</t>
  </si>
  <si>
    <t>AF16</t>
  </si>
  <si>
    <t>AMB1</t>
  </si>
  <si>
    <t>AMB2</t>
  </si>
  <si>
    <t>AMB3</t>
  </si>
  <si>
    <t>AMB4</t>
  </si>
  <si>
    <t>AMB5</t>
  </si>
  <si>
    <t>AMB6</t>
  </si>
  <si>
    <t>AMA1</t>
  </si>
  <si>
    <t>AMA2</t>
  </si>
  <si>
    <t>AMA3</t>
  </si>
  <si>
    <t>AMA4</t>
  </si>
  <si>
    <t>AMA5</t>
  </si>
  <si>
    <t>AMA6</t>
  </si>
  <si>
    <t>AMC1</t>
  </si>
  <si>
    <t>AMC2</t>
  </si>
  <si>
    <t>AMC3</t>
  </si>
  <si>
    <t>AMC4</t>
  </si>
  <si>
    <t>AMC5</t>
  </si>
  <si>
    <t>AMC6</t>
  </si>
  <si>
    <t>AM19</t>
  </si>
  <si>
    <t>AM20</t>
  </si>
  <si>
    <t>AM21</t>
  </si>
  <si>
    <t>AM22</t>
  </si>
  <si>
    <t>AM23</t>
  </si>
  <si>
    <t>AM24</t>
  </si>
  <si>
    <t>AM25</t>
  </si>
  <si>
    <t>AM26</t>
  </si>
  <si>
    <t>BFB1</t>
  </si>
  <si>
    <t>BFB2</t>
  </si>
  <si>
    <t>BFB3</t>
  </si>
  <si>
    <t>BFB4</t>
  </si>
  <si>
    <t>BFB5</t>
  </si>
  <si>
    <t>BFB6</t>
  </si>
  <si>
    <t>BFA1</t>
  </si>
  <si>
    <t>BFA2</t>
  </si>
  <si>
    <t>BFA3</t>
  </si>
  <si>
    <t>BFA4</t>
  </si>
  <si>
    <t>BFA5</t>
  </si>
  <si>
    <t>BFA6</t>
  </si>
  <si>
    <t>BF13</t>
  </si>
  <si>
    <t>BF14</t>
  </si>
  <si>
    <t>BF15</t>
  </si>
  <si>
    <t>BF16</t>
  </si>
  <si>
    <t>BMA1</t>
  </si>
  <si>
    <t>BMA2</t>
  </si>
  <si>
    <t>BMA3</t>
  </si>
  <si>
    <t>BMA4</t>
  </si>
  <si>
    <t>BMA5</t>
  </si>
  <si>
    <t>BMA6</t>
  </si>
  <si>
    <t>BMB1</t>
  </si>
  <si>
    <t>BMB2</t>
  </si>
  <si>
    <t>BMB3</t>
  </si>
  <si>
    <t>BMB4</t>
  </si>
  <si>
    <t>BMB5</t>
  </si>
  <si>
    <t>BMB6</t>
  </si>
  <si>
    <t>BMC1</t>
  </si>
  <si>
    <t>BMC2</t>
  </si>
  <si>
    <t>BMC3</t>
  </si>
  <si>
    <t>BMC4</t>
  </si>
  <si>
    <t>BMC5</t>
  </si>
  <si>
    <t>BMC6</t>
  </si>
  <si>
    <t>BM19</t>
  </si>
  <si>
    <t>BM20</t>
  </si>
  <si>
    <t>BM21</t>
  </si>
  <si>
    <t>BM22</t>
  </si>
  <si>
    <t>BM23</t>
  </si>
  <si>
    <t>BM24</t>
  </si>
  <si>
    <t>BM25</t>
  </si>
  <si>
    <t>BM26</t>
  </si>
  <si>
    <t>FA1</t>
  </si>
  <si>
    <t>FA2</t>
  </si>
  <si>
    <t>FA3</t>
  </si>
  <si>
    <t>FA4</t>
  </si>
  <si>
    <t>FA5</t>
  </si>
  <si>
    <t>FA6</t>
  </si>
  <si>
    <t>FB1</t>
  </si>
  <si>
    <t>FB2</t>
  </si>
  <si>
    <t>FB3</t>
  </si>
  <si>
    <t>FB4</t>
  </si>
  <si>
    <t>FB5</t>
  </si>
  <si>
    <t>FB6</t>
  </si>
  <si>
    <t>FC1</t>
  </si>
  <si>
    <t>FC2</t>
  </si>
  <si>
    <t>FC3</t>
  </si>
  <si>
    <t>FC4</t>
  </si>
  <si>
    <t>FC5</t>
  </si>
  <si>
    <t>FC6</t>
  </si>
  <si>
    <t>F19</t>
  </si>
  <si>
    <t>F20</t>
  </si>
  <si>
    <t>F21</t>
  </si>
  <si>
    <t>F22</t>
  </si>
  <si>
    <t>F23</t>
  </si>
  <si>
    <t>F24</t>
  </si>
  <si>
    <t>F25</t>
  </si>
  <si>
    <t>F26</t>
  </si>
  <si>
    <t>FFA1</t>
  </si>
  <si>
    <t>FFA2</t>
  </si>
  <si>
    <t>FFA3</t>
  </si>
  <si>
    <t>FFA4</t>
  </si>
  <si>
    <t>FFA5</t>
  </si>
  <si>
    <t>FFA6</t>
  </si>
  <si>
    <t>FFB1</t>
  </si>
  <si>
    <t>FFB2</t>
  </si>
  <si>
    <t>FFB3</t>
  </si>
  <si>
    <t>FFB4</t>
  </si>
  <si>
    <t>FFB5</t>
  </si>
  <si>
    <t>FFB6</t>
  </si>
  <si>
    <t>FFC1</t>
  </si>
  <si>
    <t>FFC2</t>
  </si>
  <si>
    <t>FFC3</t>
  </si>
  <si>
    <t>FFC4</t>
  </si>
  <si>
    <t>FFC5</t>
  </si>
  <si>
    <t>FFC6</t>
  </si>
  <si>
    <t>FF19</t>
  </si>
  <si>
    <t>FF20</t>
  </si>
  <si>
    <t>FF21</t>
  </si>
  <si>
    <t>FF22</t>
  </si>
  <si>
    <t>FF23</t>
  </si>
  <si>
    <t>FF24</t>
  </si>
  <si>
    <t>FF25</t>
  </si>
  <si>
    <t>FF26</t>
  </si>
  <si>
    <t>FMA1</t>
  </si>
  <si>
    <t>FMA2</t>
  </si>
  <si>
    <t>FMA3</t>
  </si>
  <si>
    <t>FMB1</t>
  </si>
  <si>
    <t>FMB2</t>
  </si>
  <si>
    <t>FMB3</t>
  </si>
  <si>
    <t>FMC1</t>
  </si>
  <si>
    <t>FMC2</t>
  </si>
  <si>
    <t>FMC3</t>
  </si>
  <si>
    <t>FM19</t>
  </si>
  <si>
    <t>FM20</t>
  </si>
  <si>
    <t>RMA1</t>
  </si>
  <si>
    <t>RMA2</t>
  </si>
  <si>
    <t>RMA3</t>
  </si>
  <si>
    <t>RMA4</t>
  </si>
  <si>
    <t>RMA5</t>
  </si>
  <si>
    <t>RMA6</t>
  </si>
  <si>
    <t>RMB1</t>
  </si>
  <si>
    <t>RMB2</t>
  </si>
  <si>
    <t>RMB3</t>
  </si>
  <si>
    <t>RMB4</t>
  </si>
  <si>
    <t>RMB5</t>
  </si>
  <si>
    <t>RMB6</t>
  </si>
  <si>
    <t>RM13</t>
  </si>
  <si>
    <t>RM14</t>
  </si>
  <si>
    <t>RM15</t>
  </si>
  <si>
    <t>RM16</t>
  </si>
  <si>
    <t>VFA1</t>
  </si>
  <si>
    <t>VFA2</t>
  </si>
  <si>
    <t>VFA3</t>
  </si>
  <si>
    <t>VFA4</t>
  </si>
  <si>
    <t>VFA5</t>
  </si>
  <si>
    <t>VFA6</t>
  </si>
  <si>
    <t>VFB1</t>
  </si>
  <si>
    <t>VFB2</t>
  </si>
  <si>
    <t>VFB3</t>
  </si>
  <si>
    <t>VFB4</t>
  </si>
  <si>
    <t>VFB5</t>
  </si>
  <si>
    <t>VFB6</t>
  </si>
  <si>
    <t>VFC1</t>
  </si>
  <si>
    <t>VFC2</t>
  </si>
  <si>
    <t>VFC3</t>
  </si>
  <si>
    <t>VFC4</t>
  </si>
  <si>
    <t>VFC5</t>
  </si>
  <si>
    <t>VFC6</t>
  </si>
  <si>
    <t>VF19</t>
  </si>
  <si>
    <t>VF20</t>
  </si>
  <si>
    <t>VF21</t>
  </si>
  <si>
    <t>VF22</t>
  </si>
  <si>
    <t>VF23</t>
  </si>
  <si>
    <t>VF24</t>
  </si>
  <si>
    <t>VF25</t>
  </si>
  <si>
    <t>VF26</t>
  </si>
  <si>
    <t>VMA1</t>
  </si>
  <si>
    <t>VMA2</t>
  </si>
  <si>
    <t>VMA3</t>
  </si>
  <si>
    <t>VMA4</t>
  </si>
  <si>
    <t>VMA5</t>
  </si>
  <si>
    <t>VMA6</t>
  </si>
  <si>
    <t>VMB1</t>
  </si>
  <si>
    <t>VMB2</t>
  </si>
  <si>
    <t>VMB3</t>
  </si>
  <si>
    <t>VMB4</t>
  </si>
  <si>
    <t>VMB5</t>
  </si>
  <si>
    <t>VMB6</t>
  </si>
  <si>
    <t>VMC1</t>
  </si>
  <si>
    <t>VMC2</t>
  </si>
  <si>
    <t>VMC3</t>
  </si>
  <si>
    <t>VMC4</t>
  </si>
  <si>
    <t>VMC5</t>
  </si>
  <si>
    <t>VMC6</t>
  </si>
  <si>
    <t>VM19</t>
  </si>
  <si>
    <t>VM20</t>
  </si>
  <si>
    <t>VM21</t>
  </si>
  <si>
    <t>VM22</t>
  </si>
  <si>
    <t>VM23</t>
  </si>
  <si>
    <t>VM24</t>
  </si>
  <si>
    <t>VM25</t>
  </si>
  <si>
    <t>VM26</t>
  </si>
  <si>
    <t>Dia</t>
  </si>
  <si>
    <t>Hora</t>
  </si>
  <si>
    <t>Local</t>
  </si>
  <si>
    <t>1º Set</t>
  </si>
  <si>
    <t>2º Set</t>
  </si>
  <si>
    <t>3º Set</t>
  </si>
  <si>
    <t>4º Set</t>
  </si>
  <si>
    <t>5º Set</t>
  </si>
  <si>
    <t>09h30</t>
  </si>
  <si>
    <t>16h30</t>
  </si>
  <si>
    <t>11h00</t>
  </si>
  <si>
    <t>14h30</t>
  </si>
  <si>
    <t>15h00</t>
  </si>
  <si>
    <t>12h30</t>
  </si>
  <si>
    <t>15h30</t>
  </si>
  <si>
    <t>14h00</t>
  </si>
  <si>
    <t>16h00</t>
  </si>
  <si>
    <t>18h00</t>
  </si>
  <si>
    <t>10h00</t>
  </si>
  <si>
    <t>12h00</t>
  </si>
  <si>
    <t>17h00</t>
  </si>
  <si>
    <t>11h30</t>
  </si>
  <si>
    <t>15h20</t>
  </si>
  <si>
    <t>15h40</t>
  </si>
  <si>
    <t>16h20</t>
  </si>
  <si>
    <t>Nº Jogo</t>
  </si>
  <si>
    <t>Modalidade</t>
  </si>
  <si>
    <t>Futebol 11</t>
  </si>
  <si>
    <t>Cl</t>
  </si>
  <si>
    <t>Pont para Ranking</t>
  </si>
  <si>
    <t>6º</t>
  </si>
  <si>
    <t>7º</t>
  </si>
  <si>
    <t>8º</t>
  </si>
  <si>
    <t>C1</t>
  </si>
  <si>
    <t>A1</t>
  </si>
  <si>
    <t>B1</t>
  </si>
  <si>
    <t>C2</t>
  </si>
  <si>
    <t>B2</t>
  </si>
  <si>
    <t>A2</t>
  </si>
  <si>
    <t>3º mel</t>
  </si>
  <si>
    <t>Se 2 melhores 3ºs forem do Grupo A e B:</t>
  </si>
  <si>
    <t>B3</t>
  </si>
  <si>
    <t>A3</t>
  </si>
  <si>
    <t>Se 2 melhores 3ºs forem do Grupo A e C:</t>
  </si>
  <si>
    <t>C3</t>
  </si>
  <si>
    <t>Se 2 melhores 3ºs forem do Grupo B e C:</t>
  </si>
  <si>
    <t>1º C</t>
  </si>
  <si>
    <t>2º C</t>
  </si>
  <si>
    <t>17h30</t>
  </si>
  <si>
    <t>Pote 1</t>
  </si>
  <si>
    <t>Pote 2</t>
  </si>
  <si>
    <t>Pote 3</t>
  </si>
  <si>
    <t>Pote 4</t>
  </si>
  <si>
    <t>Sorteio</t>
  </si>
  <si>
    <t>AEIST</t>
  </si>
  <si>
    <t>Grupo D</t>
  </si>
  <si>
    <t>16h10</t>
  </si>
  <si>
    <t>12h20</t>
  </si>
  <si>
    <t>11h40</t>
  </si>
  <si>
    <t>V JM19</t>
  </si>
  <si>
    <t>V JVM22</t>
  </si>
  <si>
    <t>V JVM23</t>
  </si>
  <si>
    <t>V JVM24</t>
  </si>
  <si>
    <t>D JVM24</t>
  </si>
  <si>
    <t>D JVM23</t>
  </si>
  <si>
    <t>V JF19</t>
  </si>
  <si>
    <t>V JF20</t>
  </si>
  <si>
    <t>D JVF23</t>
  </si>
  <si>
    <t>V JVF23</t>
  </si>
  <si>
    <t>V JVF22</t>
  </si>
  <si>
    <t>D JVF24</t>
  </si>
  <si>
    <t>V JVF24</t>
  </si>
  <si>
    <t>V JRM13</t>
  </si>
  <si>
    <t>D RM14</t>
  </si>
  <si>
    <t>D JRM13</t>
  </si>
  <si>
    <t>V JRM14</t>
  </si>
  <si>
    <t>V JFF19</t>
  </si>
  <si>
    <t>V JFF21</t>
  </si>
  <si>
    <t>D JFF23</t>
  </si>
  <si>
    <t>V JFF23</t>
  </si>
  <si>
    <t>V JFF20</t>
  </si>
  <si>
    <t>V JFF22</t>
  </si>
  <si>
    <t>D JFF24</t>
  </si>
  <si>
    <t>V JFF24</t>
  </si>
  <si>
    <t>V JF23</t>
  </si>
  <si>
    <t>V JF21</t>
  </si>
  <si>
    <t>V JF22</t>
  </si>
  <si>
    <t>D JF23</t>
  </si>
  <si>
    <t>D JF24</t>
  </si>
  <si>
    <t>V JF24</t>
  </si>
  <si>
    <t>V JBM19</t>
  </si>
  <si>
    <t>V JBM21</t>
  </si>
  <si>
    <t>V JBM20</t>
  </si>
  <si>
    <t>V JBM22</t>
  </si>
  <si>
    <t>D JBM23</t>
  </si>
  <si>
    <t>V JBM23</t>
  </si>
  <si>
    <t>D JBM24</t>
  </si>
  <si>
    <t>V JBM24</t>
  </si>
  <si>
    <t>D JBF13</t>
  </si>
  <si>
    <t>D BF14</t>
  </si>
  <si>
    <t>V JBF14</t>
  </si>
  <si>
    <t>V JBF13</t>
  </si>
  <si>
    <t>V JAM19</t>
  </si>
  <si>
    <t>V JAM21</t>
  </si>
  <si>
    <t>D JAM23</t>
  </si>
  <si>
    <t>V JAM23</t>
  </si>
  <si>
    <t>V JAM20</t>
  </si>
  <si>
    <t>V JAM22</t>
  </si>
  <si>
    <t>D JAM24</t>
  </si>
  <si>
    <t>V JAM24</t>
  </si>
  <si>
    <t>D JAF13</t>
  </si>
  <si>
    <t>D AF14</t>
  </si>
  <si>
    <t>V JAF14</t>
  </si>
  <si>
    <t>V JAF13</t>
  </si>
  <si>
    <t>V JVF20</t>
  </si>
  <si>
    <t>V JVM20</t>
  </si>
  <si>
    <t>V JM21</t>
  </si>
  <si>
    <t>FMD1</t>
  </si>
  <si>
    <t>FMD2</t>
  </si>
  <si>
    <t>FMD3</t>
  </si>
  <si>
    <t>Play off</t>
  </si>
  <si>
    <t>CEDAR</t>
  </si>
  <si>
    <t>20h30</t>
  </si>
  <si>
    <t>CASAL VISTOSO</t>
  </si>
  <si>
    <t>11h50</t>
  </si>
  <si>
    <t>13h00</t>
  </si>
  <si>
    <t>19h00</t>
  </si>
  <si>
    <t>INATEL</t>
  </si>
  <si>
    <t>SINTÉTICO 3</t>
  </si>
  <si>
    <t>SINTÉTICO 4</t>
  </si>
  <si>
    <t>15h10</t>
  </si>
  <si>
    <t>17h50</t>
  </si>
  <si>
    <t>EST. HONRA</t>
  </si>
  <si>
    <t>13h20</t>
  </si>
  <si>
    <t>14h50</t>
  </si>
  <si>
    <t>RELVADO 2</t>
  </si>
  <si>
    <t>CASAL VISTOSO 1</t>
  </si>
  <si>
    <t>CASAL VISTOSO 2</t>
  </si>
  <si>
    <t>20h50</t>
  </si>
  <si>
    <t>FASE FINAL</t>
  </si>
  <si>
    <t>Sorteio PO</t>
  </si>
  <si>
    <t>Sorteio FF</t>
  </si>
  <si>
    <t>2ª B</t>
  </si>
  <si>
    <t>2ª A</t>
  </si>
  <si>
    <t>2º D</t>
  </si>
  <si>
    <t>1º D</t>
  </si>
  <si>
    <t>FM13</t>
  </si>
  <si>
    <t>FM14</t>
  </si>
  <si>
    <t>FM15</t>
  </si>
  <si>
    <t>FM16</t>
  </si>
  <si>
    <t>FM17</t>
  </si>
  <si>
    <t>FM18</t>
  </si>
  <si>
    <t>AV. NOVAS</t>
  </si>
  <si>
    <t>PAV1 - EUL</t>
  </si>
  <si>
    <t>20h00</t>
  </si>
  <si>
    <t>19h10</t>
  </si>
  <si>
    <t>20h40</t>
  </si>
  <si>
    <t>SUS BARROSO</t>
  </si>
  <si>
    <t>11h45</t>
  </si>
  <si>
    <t>10h45</t>
  </si>
  <si>
    <t>16h45</t>
  </si>
  <si>
    <t>15h15</t>
  </si>
  <si>
    <t>BAIRR BOAVISTA</t>
  </si>
  <si>
    <t>SARAH AFONSO</t>
  </si>
  <si>
    <t>CARL QUEIRÓS</t>
  </si>
  <si>
    <t>14h45</t>
  </si>
  <si>
    <t>12h40</t>
  </si>
  <si>
    <t>17h20</t>
  </si>
  <si>
    <t>13h15</t>
  </si>
  <si>
    <t>18h15</t>
  </si>
  <si>
    <t>Zona/Localidade</t>
  </si>
  <si>
    <t>IST</t>
  </si>
  <si>
    <t>Traseira Hosp. Santa Maria</t>
  </si>
  <si>
    <t>Alto da Boavista</t>
  </si>
  <si>
    <t>Carnaxide</t>
  </si>
  <si>
    <t>Areeiro/Olaias</t>
  </si>
  <si>
    <t>Alto da Ajuda</t>
  </si>
  <si>
    <t>Estádio Universitário</t>
  </si>
  <si>
    <t>Alvalade/Roma</t>
  </si>
  <si>
    <t>ULHT</t>
  </si>
  <si>
    <t>Campo Grande</t>
  </si>
  <si>
    <t>Olivais</t>
  </si>
  <si>
    <t>Casal do Rato/Pontinha</t>
  </si>
  <si>
    <t>V JFM13</t>
  </si>
  <si>
    <t>V JFM14</t>
  </si>
  <si>
    <t>V JFM15</t>
  </si>
  <si>
    <t>V JFM16</t>
  </si>
  <si>
    <t>D JFM17</t>
  </si>
  <si>
    <t>D JFM18</t>
  </si>
  <si>
    <t>V JFM17</t>
  </si>
  <si>
    <t>V JFM18</t>
  </si>
  <si>
    <t>Final</t>
  </si>
  <si>
    <t>3º/4º</t>
  </si>
  <si>
    <t>Grupo</t>
  </si>
  <si>
    <t>1/2 final</t>
  </si>
  <si>
    <t>P.O.</t>
  </si>
  <si>
    <t>1/4 final</t>
  </si>
  <si>
    <t>FMPOA1</t>
  </si>
  <si>
    <t>FMPOA2</t>
  </si>
  <si>
    <t>FMPOA3</t>
  </si>
  <si>
    <t>FMPOB1</t>
  </si>
  <si>
    <t>FMPOB2</t>
  </si>
  <si>
    <t>FMPOB3</t>
  </si>
  <si>
    <t>Rugby 7 Feminino</t>
  </si>
  <si>
    <t>Grupo Único</t>
  </si>
  <si>
    <t>RF1</t>
  </si>
  <si>
    <t>RF2</t>
  </si>
  <si>
    <t>RF3</t>
  </si>
  <si>
    <t>RF4</t>
  </si>
  <si>
    <t>RF5</t>
  </si>
  <si>
    <t>RF6</t>
  </si>
  <si>
    <t>10h30</t>
  </si>
  <si>
    <t>CS</t>
  </si>
  <si>
    <t>Equipa</t>
  </si>
  <si>
    <t>Corfebol mx</t>
  </si>
  <si>
    <t>PAV1 - EUL - A</t>
  </si>
  <si>
    <t>PAV1 - EUL - B</t>
  </si>
  <si>
    <t>CA1</t>
  </si>
  <si>
    <t>CA2</t>
  </si>
  <si>
    <t>CA3</t>
  </si>
  <si>
    <t>CA4</t>
  </si>
  <si>
    <t>CA5</t>
  </si>
  <si>
    <t>CA6</t>
  </si>
  <si>
    <t>CA7</t>
  </si>
  <si>
    <t>CA8</t>
  </si>
  <si>
    <t>CA9</t>
  </si>
  <si>
    <t>CA10</t>
  </si>
  <si>
    <t>CB1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</si>
  <si>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</si>
  <si>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</si>
  <si>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</si>
  <si>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</si>
  <si>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</si>
  <si>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</si>
  <si>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</si>
  <si>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</si>
  <si>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</si>
  <si>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10h15</t>
  </si>
  <si>
    <t>11h15</t>
  </si>
  <si>
    <t>12h45</t>
  </si>
  <si>
    <t>12h15</t>
  </si>
  <si>
    <t>15h50</t>
  </si>
  <si>
    <t>C21</t>
  </si>
  <si>
    <t>C22</t>
  </si>
  <si>
    <t>C23</t>
  </si>
  <si>
    <t>C24</t>
  </si>
  <si>
    <t>C25</t>
  </si>
  <si>
    <t>C26</t>
  </si>
  <si>
    <t>C27</t>
  </si>
  <si>
    <t>5º A</t>
  </si>
  <si>
    <t>5ª B</t>
  </si>
  <si>
    <t>4º A</t>
  </si>
  <si>
    <t>4º B</t>
  </si>
  <si>
    <t>3º A</t>
  </si>
  <si>
    <t>3º B</t>
  </si>
  <si>
    <t>D JC21</t>
  </si>
  <si>
    <t>D JC22</t>
  </si>
  <si>
    <t>V JC21</t>
  </si>
  <si>
    <t>V JC22</t>
  </si>
  <si>
    <t>13º</t>
  </si>
  <si>
    <t>14º</t>
  </si>
  <si>
    <t>Corfebol</t>
  </si>
  <si>
    <t>9º/10ª</t>
  </si>
  <si>
    <t>7º/8º</t>
  </si>
  <si>
    <t>5º/6º</t>
  </si>
  <si>
    <t>U.Porto</t>
  </si>
  <si>
    <t>AAC</t>
  </si>
  <si>
    <t>NOVA</t>
  </si>
  <si>
    <t>s/r</t>
  </si>
  <si>
    <t>2 (5)</t>
  </si>
  <si>
    <t>C.S.</t>
  </si>
  <si>
    <t>NOVA1</t>
  </si>
  <si>
    <t>AAUAv1</t>
  </si>
  <si>
    <t>AEIST1</t>
  </si>
  <si>
    <t>NOVA2</t>
  </si>
  <si>
    <t>NOVA3</t>
  </si>
  <si>
    <t>NOVA4</t>
  </si>
  <si>
    <t>NOVA5</t>
  </si>
  <si>
    <t>AEIST2</t>
  </si>
  <si>
    <t>AAUAv2</t>
  </si>
  <si>
    <t>AAUAv3</t>
  </si>
  <si>
    <t>AAUAv</t>
  </si>
  <si>
    <t>AEFMH</t>
  </si>
  <si>
    <t>IPLeiria</t>
  </si>
  <si>
    <t>AEISMAI</t>
  </si>
  <si>
    <t>IPP</t>
  </si>
  <si>
    <t>AAUM</t>
  </si>
  <si>
    <t>AEFEUP</t>
  </si>
  <si>
    <t>AEFADEUP</t>
  </si>
  <si>
    <t>FAIPL</t>
  </si>
  <si>
    <t>AEFEP</t>
  </si>
  <si>
    <t>AEFCT</t>
  </si>
  <si>
    <t>AEISCTE-IUL</t>
  </si>
  <si>
    <t>AAUTAD</t>
  </si>
  <si>
    <t>AEISEG</t>
  </si>
  <si>
    <t>AEISCAP</t>
  </si>
  <si>
    <t>AAUBI</t>
  </si>
  <si>
    <t>AAUE</t>
  </si>
  <si>
    <t>A.Militar</t>
  </si>
  <si>
    <t>aeISEP</t>
  </si>
  <si>
    <t>AEFML</t>
  </si>
  <si>
    <t>AEFEUNL</t>
  </si>
  <si>
    <t>IPV</t>
  </si>
  <si>
    <t>UCP-CRP</t>
  </si>
  <si>
    <t>IPSantarém</t>
  </si>
  <si>
    <t>AAULHT</t>
  </si>
  <si>
    <t>AAUAç</t>
  </si>
  <si>
    <t>AEISEL</t>
  </si>
  <si>
    <t>AAFDL</t>
  </si>
  <si>
    <t>1º PO grA</t>
  </si>
  <si>
    <t>2º PO grA</t>
  </si>
  <si>
    <t>1º PO grB</t>
  </si>
  <si>
    <t>2º PO grB</t>
  </si>
  <si>
    <t>AEISA</t>
  </si>
  <si>
    <t>ENaval</t>
  </si>
  <si>
    <t>ULisboa</t>
  </si>
  <si>
    <t>UCP-Lisboa</t>
  </si>
  <si>
    <t>AAUAlg</t>
  </si>
  <si>
    <t>AECLSBE</t>
  </si>
  <si>
    <t>09h50</t>
  </si>
  <si>
    <t>10h10</t>
  </si>
  <si>
    <t>10h50</t>
  </si>
  <si>
    <t>12h10</t>
  </si>
  <si>
    <t>Multi. 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</si>
</sst>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Interstate-Regular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</font>
    <font>
      <b/>
      <sz val="14"/>
      <color rgb="FF331C54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b/>
      <sz val="18"/>
      <color rgb="FFFFFF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545454"/>
      <name val="Arial"/>
      <family val="2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6"/>
      <color rgb="FF331C54"/>
      <name val="Arial"/>
      <family val="2"/>
    </font>
    <font>
      <sz val="16"/>
      <color rgb="FFD9D9D9"/>
      <name val="Arial"/>
      <family val="2"/>
    </font>
    <font>
      <i/>
      <sz val="14"/>
      <color theme="1"/>
      <name val="Arial"/>
      <family val="2"/>
    </font>
    <font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1C54"/>
        <bgColor indexed="64"/>
      </patternFill>
    </fill>
    <fill>
      <patternFill patternType="solid">
        <fgColor rgb="FFB3B6DD"/>
        <bgColor indexed="64"/>
      </patternFill>
    </fill>
    <fill>
      <patternFill patternType="solid">
        <fgColor rgb="FFE8E9F4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6" fillId="0" borderId="0"/>
    <xf numFmtId="0" fontId="8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18" fillId="8" borderId="0" applyNumberFormat="0" applyBorder="0" applyAlignment="0" applyProtection="0"/>
    <xf numFmtId="0" fontId="19" fillId="25" borderId="51" applyNumberFormat="0" applyAlignment="0" applyProtection="0"/>
    <xf numFmtId="0" fontId="20" fillId="26" borderId="52" applyNumberFormat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5" fillId="0" borderId="55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51" applyNumberFormat="0" applyAlignment="0" applyProtection="0"/>
    <xf numFmtId="0" fontId="27" fillId="0" borderId="56" applyNumberFormat="0" applyFill="0" applyAlignment="0" applyProtection="0"/>
    <xf numFmtId="0" fontId="28" fillId="2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28" borderId="57" applyNumberFormat="0" applyFont="0" applyAlignment="0" applyProtection="0"/>
    <xf numFmtId="0" fontId="30" fillId="25" borderId="5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</cellStyleXfs>
  <cellXfs count="595">
    <xf numFmtId="0" fontId="0" fillId="0" borderId="0" xfId="0"/>
    <xf numFmtId="0" fontId="5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0" fillId="2" borderId="0" xfId="0" applyFill="1" applyBorder="1"/>
    <xf numFmtId="0" fontId="5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0" fillId="2" borderId="25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20" fontId="10" fillId="2" borderId="25" xfId="2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10" fillId="2" borderId="29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20" fontId="10" fillId="2" borderId="29" xfId="2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10" fillId="2" borderId="35" xfId="2" applyFont="1" applyFill="1" applyBorder="1" applyAlignment="1">
      <alignment horizontal="center" vertical="center"/>
    </xf>
    <xf numFmtId="20" fontId="10" fillId="2" borderId="36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0" fillId="2" borderId="37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10" fillId="2" borderId="41" xfId="2" applyFont="1" applyFill="1" applyBorder="1" applyAlignment="1">
      <alignment horizontal="center" vertical="center"/>
    </xf>
    <xf numFmtId="20" fontId="10" fillId="2" borderId="42" xfId="2" applyNumberFormat="1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20" fontId="10" fillId="2" borderId="2" xfId="2" applyNumberFormat="1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20" fontId="10" fillId="2" borderId="12" xfId="2" applyNumberFormat="1" applyFont="1" applyFill="1" applyBorder="1" applyAlignment="1">
      <alignment horizontal="center" vertical="center"/>
    </xf>
    <xf numFmtId="0" fontId="5" fillId="5" borderId="43" xfId="2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1" fontId="10" fillId="2" borderId="49" xfId="2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20" fontId="10" fillId="2" borderId="49" xfId="2" applyNumberFormat="1" applyFont="1" applyFill="1" applyBorder="1" applyAlignment="1">
      <alignment horizontal="center" vertical="center"/>
    </xf>
    <xf numFmtId="14" fontId="10" fillId="2" borderId="49" xfId="2" applyNumberFormat="1" applyFont="1" applyFill="1" applyBorder="1" applyAlignment="1">
      <alignment vertical="center"/>
    </xf>
    <xf numFmtId="1" fontId="10" fillId="2" borderId="24" xfId="2" applyNumberFormat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 vertical="center"/>
    </xf>
    <xf numFmtId="1" fontId="10" fillId="2" borderId="28" xfId="2" applyNumberFormat="1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1" fontId="10" fillId="2" borderId="33" xfId="2" applyNumberFormat="1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/>
    </xf>
    <xf numFmtId="0" fontId="5" fillId="5" borderId="45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2" borderId="50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/>
    </xf>
    <xf numFmtId="0" fontId="7" fillId="2" borderId="62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20" fontId="10" fillId="2" borderId="11" xfId="2" applyNumberFormat="1" applyFont="1" applyFill="1" applyBorder="1" applyAlignment="1">
      <alignment horizontal="center" vertical="center"/>
    </xf>
    <xf numFmtId="20" fontId="10" fillId="2" borderId="1" xfId="2" applyNumberFormat="1" applyFont="1" applyFill="1" applyBorder="1" applyAlignment="1">
      <alignment horizontal="center" vertical="center"/>
    </xf>
    <xf numFmtId="20" fontId="10" fillId="2" borderId="41" xfId="2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0" fillId="2" borderId="3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1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1" fontId="2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0" fontId="9" fillId="3" borderId="65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horizontal="center" vertical="center"/>
    </xf>
    <xf numFmtId="0" fontId="9" fillId="3" borderId="7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9" fillId="3" borderId="46" xfId="2" applyFont="1" applyFill="1" applyBorder="1" applyAlignment="1">
      <alignment horizontal="center" vertical="center"/>
    </xf>
    <xf numFmtId="0" fontId="7" fillId="33" borderId="11" xfId="1" applyFont="1" applyFill="1" applyBorder="1" applyAlignment="1">
      <alignment horizontal="center" vertical="center"/>
    </xf>
    <xf numFmtId="0" fontId="7" fillId="33" borderId="6" xfId="1" applyFont="1" applyFill="1" applyBorder="1" applyAlignment="1">
      <alignment horizontal="center" vertical="center"/>
    </xf>
    <xf numFmtId="0" fontId="7" fillId="33" borderId="1" xfId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77" xfId="2" applyFont="1" applyFill="1" applyBorder="1" applyAlignment="1">
      <alignment horizontal="center" vertical="center"/>
    </xf>
    <xf numFmtId="0" fontId="5" fillId="5" borderId="45" xfId="2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14" fontId="10" fillId="2" borderId="43" xfId="2" applyNumberFormat="1" applyFont="1" applyFill="1" applyBorder="1" applyAlignment="1">
      <alignment horizontal="center" vertical="center"/>
    </xf>
    <xf numFmtId="14" fontId="10" fillId="2" borderId="26" xfId="2" applyNumberFormat="1" applyFont="1" applyFill="1" applyBorder="1" applyAlignment="1">
      <alignment horizontal="center" vertical="center"/>
    </xf>
    <xf numFmtId="0" fontId="5" fillId="0" borderId="76" xfId="2" applyFont="1" applyFill="1" applyBorder="1" applyAlignment="1">
      <alignment horizontal="center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9" xfId="2" applyFont="1" applyFill="1" applyBorder="1" applyAlignment="1">
      <alignment horizontal="center" vertical="center"/>
    </xf>
    <xf numFmtId="0" fontId="10" fillId="2" borderId="76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1" fontId="14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0" fillId="2" borderId="0" xfId="0" applyFill="1"/>
    <xf numFmtId="0" fontId="0" fillId="2" borderId="6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64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4" fontId="10" fillId="2" borderId="49" xfId="2" applyNumberFormat="1" applyFont="1" applyFill="1" applyBorder="1" applyAlignment="1">
      <alignment horizontal="center" vertical="center"/>
    </xf>
    <xf numFmtId="14" fontId="10" fillId="2" borderId="3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1" fontId="34" fillId="6" borderId="0" xfId="2" applyNumberFormat="1" applyFont="1" applyFill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2" borderId="60" xfId="2" applyFont="1" applyFill="1" applyBorder="1" applyAlignment="1">
      <alignment horizontal="center" vertical="center"/>
    </xf>
    <xf numFmtId="1" fontId="5" fillId="2" borderId="60" xfId="2" applyNumberFormat="1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vertical="center"/>
    </xf>
    <xf numFmtId="0" fontId="34" fillId="2" borderId="0" xfId="2" applyFont="1" applyFill="1" applyBorder="1" applyAlignment="1">
      <alignment horizontal="center" vertical="center"/>
    </xf>
    <xf numFmtId="1" fontId="34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5" fillId="2" borderId="60" xfId="2" applyFont="1" applyFill="1" applyBorder="1" applyAlignment="1" applyProtection="1">
      <alignment horizontal="center" vertical="center"/>
    </xf>
    <xf numFmtId="0" fontId="5" fillId="0" borderId="60" xfId="2" applyFont="1" applyBorder="1" applyAlignment="1" applyProtection="1">
      <alignment horizontal="center" vertical="center"/>
    </xf>
    <xf numFmtId="0" fontId="10" fillId="2" borderId="61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20" fontId="10" fillId="2" borderId="6" xfId="2" applyNumberFormat="1" applyFont="1" applyFill="1" applyBorder="1" applyAlignment="1">
      <alignment horizontal="center" vertical="center"/>
    </xf>
    <xf numFmtId="1" fontId="10" fillId="2" borderId="81" xfId="2" applyNumberFormat="1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/>
    </xf>
    <xf numFmtId="0" fontId="10" fillId="2" borderId="82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20" fontId="10" fillId="2" borderId="67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3" fillId="2" borderId="40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1" fontId="13" fillId="2" borderId="39" xfId="2" applyNumberFormat="1" applyFont="1" applyFill="1" applyBorder="1" applyAlignment="1">
      <alignment horizontal="center" vertical="center"/>
    </xf>
    <xf numFmtId="1" fontId="13" fillId="2" borderId="24" xfId="2" applyNumberFormat="1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1" fontId="13" fillId="2" borderId="28" xfId="2" applyNumberFormat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6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13" fillId="2" borderId="34" xfId="2" applyFont="1" applyFill="1" applyBorder="1" applyAlignment="1">
      <alignment horizontal="center" vertical="center"/>
    </xf>
    <xf numFmtId="1" fontId="13" fillId="2" borderId="33" xfId="2" applyNumberFormat="1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10" fillId="2" borderId="27" xfId="2" applyFont="1" applyFill="1" applyBorder="1" applyAlignment="1" applyProtection="1">
      <alignment horizontal="center" vertical="center"/>
    </xf>
    <xf numFmtId="0" fontId="10" fillId="2" borderId="23" xfId="2" applyFont="1" applyFill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20" fontId="36" fillId="0" borderId="27" xfId="0" applyNumberFormat="1" applyFont="1" applyFill="1" applyBorder="1" applyAlignment="1">
      <alignment horizontal="center" vertical="center"/>
    </xf>
    <xf numFmtId="20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1" fontId="38" fillId="32" borderId="27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20" fontId="36" fillId="0" borderId="61" xfId="0" applyNumberFormat="1" applyFont="1" applyFill="1" applyBorder="1" applyAlignment="1">
      <alignment horizontal="center" vertical="center"/>
    </xf>
    <xf numFmtId="20" fontId="36" fillId="0" borderId="6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" fontId="36" fillId="0" borderId="61" xfId="0" applyNumberFormat="1" applyFont="1" applyFill="1" applyBorder="1" applyAlignment="1">
      <alignment horizontal="center" vertical="center"/>
    </xf>
    <xf numFmtId="0" fontId="38" fillId="32" borderId="9" xfId="0" applyFont="1" applyFill="1" applyBorder="1" applyAlignment="1">
      <alignment horizontal="center" vertical="center"/>
    </xf>
    <xf numFmtId="1" fontId="38" fillId="32" borderId="61" xfId="0" applyNumberFormat="1" applyFont="1" applyFill="1" applyBorder="1" applyAlignment="1">
      <alignment horizontal="center" vertical="center"/>
    </xf>
    <xf numFmtId="0" fontId="38" fillId="32" borderId="61" xfId="0" applyFont="1" applyFill="1" applyBorder="1" applyAlignment="1">
      <alignment horizontal="center" vertical="center"/>
    </xf>
    <xf numFmtId="0" fontId="38" fillId="34" borderId="9" xfId="0" applyFont="1" applyFill="1" applyBorder="1" applyAlignment="1">
      <alignment horizontal="center" vertical="center"/>
    </xf>
    <xf numFmtId="1" fontId="38" fillId="34" borderId="61" xfId="0" applyNumberFormat="1" applyFont="1" applyFill="1" applyBorder="1" applyAlignment="1">
      <alignment horizontal="center" vertical="center"/>
    </xf>
    <xf numFmtId="0" fontId="39" fillId="31" borderId="0" xfId="0" applyFont="1" applyFill="1" applyBorder="1" applyAlignment="1">
      <alignment horizontal="center" vertical="center"/>
    </xf>
    <xf numFmtId="0" fontId="38" fillId="34" borderId="61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33" borderId="85" xfId="0" applyFont="1" applyFill="1" applyBorder="1" applyAlignment="1">
      <alignment vertical="center"/>
    </xf>
    <xf numFmtId="0" fontId="36" fillId="33" borderId="86" xfId="0" applyFont="1" applyFill="1" applyBorder="1" applyAlignment="1">
      <alignment vertical="center"/>
    </xf>
    <xf numFmtId="0" fontId="39" fillId="31" borderId="85" xfId="0" applyFont="1" applyFill="1" applyBorder="1" applyAlignment="1">
      <alignment horizontal="center" vertical="center"/>
    </xf>
    <xf numFmtId="1" fontId="39" fillId="31" borderId="86" xfId="0" applyNumberFormat="1" applyFont="1" applyFill="1" applyBorder="1" applyAlignment="1">
      <alignment horizontal="center" vertical="center"/>
    </xf>
    <xf numFmtId="0" fontId="39" fillId="31" borderId="86" xfId="0" applyFont="1" applyFill="1" applyBorder="1" applyAlignment="1">
      <alignment horizontal="center" vertical="center"/>
    </xf>
    <xf numFmtId="1" fontId="39" fillId="31" borderId="85" xfId="0" applyNumberFormat="1" applyFont="1" applyFill="1" applyBorder="1" applyAlignment="1">
      <alignment horizontal="center" vertical="center"/>
    </xf>
    <xf numFmtId="0" fontId="9" fillId="3" borderId="4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5" fillId="35" borderId="14" xfId="2" applyFont="1" applyFill="1" applyBorder="1" applyAlignment="1">
      <alignment horizontal="center" vertical="center"/>
    </xf>
    <xf numFmtId="0" fontId="5" fillId="35" borderId="13" xfId="2" applyFont="1" applyFill="1" applyBorder="1" applyAlignment="1">
      <alignment horizontal="center" vertical="center"/>
    </xf>
    <xf numFmtId="0" fontId="5" fillId="35" borderId="4" xfId="2" applyFont="1" applyFill="1" applyBorder="1" applyAlignment="1">
      <alignment horizontal="center" vertical="center"/>
    </xf>
    <xf numFmtId="0" fontId="5" fillId="35" borderId="3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5" borderId="23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" fontId="10" fillId="2" borderId="15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0" fillId="2" borderId="48" xfId="0" applyFill="1" applyBorder="1" applyAlignment="1">
      <alignment vertical="center" wrapText="1"/>
    </xf>
    <xf numFmtId="0" fontId="9" fillId="3" borderId="64" xfId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86" xfId="0" applyNumberFormat="1" applyFont="1" applyFill="1" applyBorder="1" applyAlignment="1">
      <alignment horizontal="center" vertical="center"/>
    </xf>
    <xf numFmtId="1" fontId="39" fillId="0" borderId="85" xfId="0" applyNumberFormat="1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9" fillId="3" borderId="66" xfId="1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5" borderId="44" xfId="2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5" fillId="5" borderId="47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10" fillId="2" borderId="88" xfId="2" applyFont="1" applyFill="1" applyBorder="1" applyAlignment="1">
      <alignment horizontal="center" vertical="center"/>
    </xf>
    <xf numFmtId="0" fontId="10" fillId="2" borderId="89" xfId="2" applyFont="1" applyFill="1" applyBorder="1" applyAlignment="1">
      <alignment horizontal="center" vertical="center"/>
    </xf>
    <xf numFmtId="20" fontId="10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9" xfId="2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10" fillId="2" borderId="14" xfId="2" applyNumberFormat="1" applyFont="1" applyFill="1" applyBorder="1" applyAlignment="1">
      <alignment horizontal="center" vertical="center"/>
    </xf>
    <xf numFmtId="1" fontId="10" fillId="2" borderId="9" xfId="2" applyNumberFormat="1" applyFont="1" applyFill="1" applyBorder="1" applyAlignment="1">
      <alignment horizontal="center" vertical="center"/>
    </xf>
    <xf numFmtId="1" fontId="10" fillId="2" borderId="4" xfId="2" applyNumberFormat="1" applyFont="1" applyFill="1" applyBorder="1" applyAlignment="1">
      <alignment horizontal="center" vertical="center"/>
    </xf>
    <xf numFmtId="0" fontId="42" fillId="2" borderId="60" xfId="2" applyFont="1" applyFill="1" applyBorder="1" applyAlignment="1">
      <alignment horizontal="center" vertical="center"/>
    </xf>
    <xf numFmtId="0" fontId="0" fillId="0" borderId="14" xfId="2" applyFont="1" applyFill="1" applyBorder="1" applyAlignment="1">
      <alignment horizontal="center"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0" fontId="0" fillId="0" borderId="60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14" fontId="10" fillId="0" borderId="43" xfId="2" applyNumberFormat="1" applyFont="1" applyFill="1" applyBorder="1" applyAlignment="1">
      <alignment horizontal="center" vertical="center"/>
    </xf>
    <xf numFmtId="14" fontId="10" fillId="0" borderId="26" xfId="2" applyNumberFormat="1" applyFont="1" applyFill="1" applyBorder="1" applyAlignment="1">
      <alignment horizontal="center" vertical="center"/>
    </xf>
    <xf numFmtId="14" fontId="10" fillId="0" borderId="30" xfId="2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" fillId="5" borderId="4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35" borderId="27" xfId="2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5" fillId="5" borderId="45" xfId="2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5" fillId="5" borderId="47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4" fontId="36" fillId="0" borderId="0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20" fontId="36" fillId="0" borderId="61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1" fontId="10" fillId="2" borderId="0" xfId="2" applyNumberFormat="1" applyFont="1" applyFill="1" applyBorder="1" applyAlignment="1">
      <alignment horizontal="center" vertical="center"/>
    </xf>
    <xf numFmtId="20" fontId="10" fillId="2" borderId="76" xfId="2" applyNumberFormat="1" applyFont="1" applyFill="1" applyBorder="1" applyAlignment="1">
      <alignment horizontal="center" vertical="center"/>
    </xf>
    <xf numFmtId="20" fontId="10" fillId="2" borderId="79" xfId="2" applyNumberFormat="1" applyFont="1" applyFill="1" applyBorder="1" applyAlignment="1">
      <alignment horizontal="center" vertical="center"/>
    </xf>
    <xf numFmtId="14" fontId="10" fillId="2" borderId="0" xfId="2" applyNumberFormat="1" applyFont="1" applyFill="1" applyBorder="1" applyAlignment="1">
      <alignment horizontal="center" vertical="center"/>
    </xf>
    <xf numFmtId="20" fontId="10" fillId="2" borderId="73" xfId="2" applyNumberFormat="1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1" fontId="10" fillId="2" borderId="39" xfId="2" applyNumberFormat="1" applyFont="1" applyFill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20" fontId="10" fillId="2" borderId="80" xfId="2" applyNumberFormat="1" applyFont="1" applyFill="1" applyBorder="1" applyAlignment="1">
      <alignment horizontal="center" vertical="center"/>
    </xf>
    <xf numFmtId="0" fontId="13" fillId="2" borderId="74" xfId="2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1" fontId="13" fillId="2" borderId="75" xfId="2" applyNumberFormat="1" applyFont="1" applyFill="1" applyBorder="1" applyAlignment="1">
      <alignment horizontal="center" vertical="center"/>
    </xf>
    <xf numFmtId="0" fontId="10" fillId="2" borderId="90" xfId="2" applyFont="1" applyFill="1" applyBorder="1" applyAlignment="1">
      <alignment horizontal="center" vertical="center"/>
    </xf>
    <xf numFmtId="0" fontId="10" fillId="2" borderId="74" xfId="2" applyFont="1" applyFill="1" applyBorder="1" applyAlignment="1">
      <alignment horizontal="center" vertical="center"/>
    </xf>
    <xf numFmtId="20" fontId="10" fillId="2" borderId="69" xfId="2" applyNumberFormat="1" applyFont="1" applyFill="1" applyBorder="1" applyAlignment="1">
      <alignment horizontal="center" vertical="center"/>
    </xf>
    <xf numFmtId="0" fontId="37" fillId="6" borderId="65" xfId="2" applyFont="1" applyFill="1" applyBorder="1" applyAlignment="1">
      <alignment horizontal="center" vertical="center"/>
    </xf>
    <xf numFmtId="0" fontId="37" fillId="6" borderId="66" xfId="2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20" fontId="36" fillId="0" borderId="76" xfId="0" applyNumberFormat="1" applyFont="1" applyFill="1" applyBorder="1" applyAlignment="1">
      <alignment horizontal="center" vertical="center"/>
    </xf>
    <xf numFmtId="20" fontId="36" fillId="0" borderId="78" xfId="0" applyNumberFormat="1" applyFont="1" applyFill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14" fontId="37" fillId="6" borderId="64" xfId="0" applyNumberFormat="1" applyFont="1" applyFill="1" applyBorder="1" applyAlignment="1">
      <alignment horizontal="center" vertical="center"/>
    </xf>
    <xf numFmtId="0" fontId="37" fillId="6" borderId="72" xfId="0" applyFont="1" applyFill="1" applyBorder="1" applyAlignment="1">
      <alignment horizontal="center" vertical="center"/>
    </xf>
    <xf numFmtId="20" fontId="36" fillId="0" borderId="23" xfId="0" applyNumberFormat="1" applyFont="1" applyBorder="1" applyAlignment="1">
      <alignment horizontal="center" vertical="center"/>
    </xf>
    <xf numFmtId="14" fontId="36" fillId="0" borderId="15" xfId="0" applyNumberFormat="1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14" fontId="36" fillId="0" borderId="5" xfId="0" applyNumberFormat="1" applyFont="1" applyBorder="1" applyAlignment="1">
      <alignment horizontal="center" vertical="center"/>
    </xf>
    <xf numFmtId="0" fontId="37" fillId="6" borderId="71" xfId="0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horizontal="center" vertical="center"/>
    </xf>
    <xf numFmtId="0" fontId="5" fillId="2" borderId="76" xfId="2" applyFont="1" applyFill="1" applyBorder="1" applyAlignment="1">
      <alignment horizontal="center" vertical="center"/>
    </xf>
    <xf numFmtId="0" fontId="5" fillId="2" borderId="78" xfId="2" applyFont="1" applyFill="1" applyBorder="1" applyAlignment="1">
      <alignment horizontal="center" vertical="center"/>
    </xf>
    <xf numFmtId="0" fontId="5" fillId="2" borderId="79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20" fontId="10" fillId="37" borderId="11" xfId="2" applyNumberFormat="1" applyFont="1" applyFill="1" applyBorder="1" applyAlignment="1">
      <alignment horizontal="center" vertical="center"/>
    </xf>
    <xf numFmtId="20" fontId="10" fillId="37" borderId="1" xfId="2" applyNumberFormat="1" applyFont="1" applyFill="1" applyBorder="1" applyAlignment="1">
      <alignment horizontal="center" vertical="center"/>
    </xf>
    <xf numFmtId="20" fontId="10" fillId="37" borderId="6" xfId="2" applyNumberFormat="1" applyFont="1" applyFill="1" applyBorder="1" applyAlignment="1">
      <alignment horizontal="center" vertical="center"/>
    </xf>
    <xf numFmtId="20" fontId="10" fillId="37" borderId="41" xfId="2" applyNumberFormat="1" applyFont="1" applyFill="1" applyBorder="1" applyAlignment="1">
      <alignment horizontal="center" vertical="center"/>
    </xf>
    <xf numFmtId="20" fontId="10" fillId="37" borderId="42" xfId="2" applyNumberFormat="1" applyFont="1" applyFill="1" applyBorder="1" applyAlignment="1">
      <alignment horizontal="center" vertical="center"/>
    </xf>
    <xf numFmtId="0" fontId="10" fillId="37" borderId="29" xfId="2" applyFont="1" applyFill="1" applyBorder="1" applyAlignment="1">
      <alignment horizontal="center" vertical="center"/>
    </xf>
    <xf numFmtId="0" fontId="10" fillId="37" borderId="36" xfId="2" applyFont="1" applyFill="1" applyBorder="1" applyAlignment="1">
      <alignment horizontal="center" vertical="center"/>
    </xf>
    <xf numFmtId="20" fontId="10" fillId="37" borderId="25" xfId="2" applyNumberFormat="1" applyFont="1" applyFill="1" applyBorder="1" applyAlignment="1">
      <alignment horizontal="center" vertical="center"/>
    </xf>
    <xf numFmtId="0" fontId="15" fillId="29" borderId="47" xfId="1" applyFont="1" applyFill="1" applyBorder="1" applyAlignment="1">
      <alignment horizontal="center" vertical="center" wrapText="1"/>
    </xf>
    <xf numFmtId="0" fontId="15" fillId="29" borderId="46" xfId="1" applyFont="1" applyFill="1" applyBorder="1" applyAlignment="1">
      <alignment horizontal="center" vertical="center" wrapText="1"/>
    </xf>
    <xf numFmtId="0" fontId="15" fillId="29" borderId="22" xfId="1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/>
    </xf>
    <xf numFmtId="0" fontId="5" fillId="5" borderId="45" xfId="2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vertical="center"/>
    </xf>
    <xf numFmtId="0" fontId="7" fillId="4" borderId="48" xfId="2" applyFont="1" applyFill="1" applyBorder="1" applyAlignment="1">
      <alignment horizontal="left" vertical="center"/>
    </xf>
    <xf numFmtId="0" fontId="9" fillId="6" borderId="47" xfId="2" applyFont="1" applyFill="1" applyBorder="1" applyAlignment="1">
      <alignment horizontal="center" vertical="center"/>
    </xf>
    <xf numFmtId="0" fontId="9" fillId="6" borderId="46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5" fillId="5" borderId="49" xfId="2" applyFont="1" applyFill="1" applyBorder="1" applyAlignment="1">
      <alignment horizontal="center" vertical="center"/>
    </xf>
    <xf numFmtId="0" fontId="35" fillId="6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4" fillId="6" borderId="42" xfId="2" applyFont="1" applyFill="1" applyBorder="1" applyAlignment="1">
      <alignment horizontal="center" vertical="center"/>
    </xf>
    <xf numFmtId="0" fontId="5" fillId="2" borderId="60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left" vertical="center"/>
    </xf>
    <xf numFmtId="0" fontId="15" fillId="30" borderId="47" xfId="1" applyFont="1" applyFill="1" applyBorder="1" applyAlignment="1">
      <alignment horizontal="center" vertical="center" wrapText="1"/>
    </xf>
    <xf numFmtId="0" fontId="15" fillId="30" borderId="46" xfId="1" applyFont="1" applyFill="1" applyBorder="1" applyAlignment="1">
      <alignment horizontal="center" vertical="center" wrapText="1"/>
    </xf>
    <xf numFmtId="0" fontId="15" fillId="30" borderId="22" xfId="1" applyFont="1" applyFill="1" applyBorder="1" applyAlignment="1">
      <alignment horizontal="center" vertical="center" wrapText="1"/>
    </xf>
    <xf numFmtId="0" fontId="5" fillId="5" borderId="65" xfId="2" applyFont="1" applyFill="1" applyBorder="1" applyAlignment="1">
      <alignment horizontal="center" vertical="center"/>
    </xf>
    <xf numFmtId="0" fontId="5" fillId="5" borderId="66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64" xfId="2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15" fillId="36" borderId="47" xfId="1" applyFont="1" applyFill="1" applyBorder="1" applyAlignment="1">
      <alignment horizontal="center" vertical="center" wrapText="1"/>
    </xf>
    <xf numFmtId="0" fontId="15" fillId="36" borderId="46" xfId="1" applyFont="1" applyFill="1" applyBorder="1" applyAlignment="1">
      <alignment horizontal="center" vertical="center" wrapText="1"/>
    </xf>
    <xf numFmtId="0" fontId="15" fillId="36" borderId="22" xfId="1" applyFont="1" applyFill="1" applyBorder="1" applyAlignment="1">
      <alignment horizontal="center" vertical="center" wrapText="1"/>
    </xf>
    <xf numFmtId="0" fontId="5" fillId="0" borderId="60" xfId="2" applyFont="1" applyBorder="1" applyAlignment="1" applyProtection="1">
      <alignment horizontal="center" vertical="center"/>
    </xf>
    <xf numFmtId="0" fontId="5" fillId="5" borderId="47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5" fillId="2" borderId="39" xfId="2" applyFont="1" applyFill="1" applyBorder="1" applyAlignment="1" applyProtection="1">
      <alignment horizontal="center" vertical="center"/>
    </xf>
    <xf numFmtId="0" fontId="5" fillId="5" borderId="46" xfId="2" applyFont="1" applyFill="1" applyBorder="1" applyAlignment="1">
      <alignment horizontal="center" vertical="center"/>
    </xf>
    <xf numFmtId="0" fontId="40" fillId="34" borderId="0" xfId="1" applyFont="1" applyFill="1" applyAlignment="1">
      <alignment horizontal="center" vertical="center"/>
    </xf>
    <xf numFmtId="0" fontId="41" fillId="6" borderId="0" xfId="1" applyFont="1" applyFill="1" applyAlignment="1">
      <alignment horizontal="center" vertical="center"/>
    </xf>
    <xf numFmtId="0" fontId="7" fillId="4" borderId="45" xfId="2" applyFont="1" applyFill="1" applyBorder="1" applyAlignment="1">
      <alignment horizontal="center" vertical="center"/>
    </xf>
    <xf numFmtId="0" fontId="7" fillId="4" borderId="49" xfId="2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61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 vertical="center"/>
    </xf>
    <xf numFmtId="0" fontId="12" fillId="2" borderId="48" xfId="1" applyFont="1" applyFill="1" applyBorder="1" applyAlignment="1">
      <alignment horizontal="center" vertical="center" wrapText="1"/>
    </xf>
    <xf numFmtId="0" fontId="10" fillId="5" borderId="45" xfId="2" applyFont="1" applyFill="1" applyBorder="1" applyAlignment="1">
      <alignment horizontal="center" vertical="center"/>
    </xf>
    <xf numFmtId="0" fontId="10" fillId="5" borderId="44" xfId="2" applyFont="1" applyFill="1" applyBorder="1" applyAlignment="1">
      <alignment horizontal="center" vertical="center"/>
    </xf>
    <xf numFmtId="0" fontId="10" fillId="5" borderId="59" xfId="2" applyFont="1" applyFill="1" applyBorder="1" applyAlignment="1">
      <alignment horizontal="center" vertical="center"/>
    </xf>
    <xf numFmtId="0" fontId="10" fillId="5" borderId="70" xfId="2" applyFont="1" applyFill="1" applyBorder="1" applyAlignment="1">
      <alignment horizontal="center" vertical="center"/>
    </xf>
    <xf numFmtId="0" fontId="5" fillId="35" borderId="47" xfId="2" applyFont="1" applyFill="1" applyBorder="1" applyAlignment="1">
      <alignment horizontal="center" vertical="center"/>
    </xf>
    <xf numFmtId="0" fontId="5" fillId="35" borderId="22" xfId="2" applyFont="1" applyFill="1" applyBorder="1" applyAlignment="1">
      <alignment horizontal="center" vertical="center"/>
    </xf>
    <xf numFmtId="0" fontId="7" fillId="4" borderId="48" xfId="2" applyFont="1" applyFill="1" applyBorder="1" applyAlignment="1">
      <alignment horizontal="center" vertical="center"/>
    </xf>
    <xf numFmtId="0" fontId="10" fillId="5" borderId="67" xfId="2" applyFont="1" applyFill="1" applyBorder="1" applyAlignment="1">
      <alignment horizontal="center" vertical="center"/>
    </xf>
    <xf numFmtId="0" fontId="10" fillId="5" borderId="69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7" fontId="36" fillId="0" borderId="83" xfId="0" applyNumberFormat="1" applyFont="1" applyFill="1" applyBorder="1" applyAlignment="1">
      <alignment horizontal="center" vertical="center"/>
    </xf>
    <xf numFmtId="17" fontId="36" fillId="0" borderId="84" xfId="0" applyNumberFormat="1" applyFont="1" applyFill="1" applyBorder="1" applyAlignment="1">
      <alignment horizontal="center" vertical="center"/>
    </xf>
    <xf numFmtId="0" fontId="37" fillId="6" borderId="47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17" fontId="36" fillId="0" borderId="87" xfId="0" applyNumberFormat="1" applyFont="1" applyFill="1" applyBorder="1" applyAlignment="1">
      <alignment horizontal="center"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2"/>
    <cellStyle name="Normal 2 2" xfId="39"/>
    <cellStyle name="Normal 3" xfId="40"/>
    <cellStyle name="Normal 4" xfId="41"/>
    <cellStyle name="Normal 4 2" xfId="42"/>
    <cellStyle name="Normal 5" xfId="1"/>
    <cellStyle name="Normal 5 2" xfId="47"/>
    <cellStyle name="Note" xfId="43"/>
    <cellStyle name="Output" xfId="44"/>
    <cellStyle name="Title" xfId="45"/>
    <cellStyle name="Warning Text" xfId="46"/>
  </cellStyles>
  <dxfs count="0"/>
  <tableStyles count="0" defaultTableStyle="TableStyleMedium2" defaultPivotStyle="PivotStyleLight16"/>
  <colors>
    <mruColors>
      <color rgb="FFFF33CC"/>
      <color rgb="FFE8E9F4"/>
      <color rgb="FFD9D9D9"/>
      <color rgb="FF331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V127"/>
  <sheetViews>
    <sheetView topLeftCell="A9" zoomScale="80" zoomScaleNormal="80" workbookViewId="0">
      <selection activeCell="E30" sqref="E30"/>
    </sheetView>
  </sheetViews>
  <sheetFormatPr defaultRowHeight="18" x14ac:dyDescent="0.2"/>
  <cols>
    <col min="1" max="1" width="9.77734375" style="186" customWidth="1"/>
    <col min="2" max="2" width="12.109375" style="124" bestFit="1" customWidth="1"/>
    <col min="3" max="3" width="13.77734375" style="124" bestFit="1" customWidth="1"/>
    <col min="4" max="4" width="6.44140625" style="124" bestFit="1" customWidth="1"/>
    <col min="5" max="5" width="16.88671875" style="124" customWidth="1"/>
    <col min="6" max="6" width="7.33203125" style="124" customWidth="1"/>
    <col min="7" max="7" width="12.77734375" style="130" customWidth="1"/>
    <col min="8" max="8" width="6.77734375" style="124" customWidth="1"/>
    <col min="9" max="9" width="13.33203125" style="124" customWidth="1"/>
    <col min="10" max="10" width="8" style="124" customWidth="1"/>
    <col min="11" max="11" width="7.77734375" style="124" customWidth="1"/>
    <col min="12" max="12" width="9.77734375" style="186" customWidth="1"/>
    <col min="13" max="16" width="12.77734375" style="186" customWidth="1"/>
    <col min="17" max="19" width="10.77734375" style="186" customWidth="1"/>
    <col min="20" max="20" width="13.109375" style="186" bestFit="1" customWidth="1"/>
    <col min="21" max="21" width="8.88671875" style="186"/>
    <col min="22" max="22" width="9.6640625" style="186" bestFit="1" customWidth="1"/>
    <col min="23" max="25" width="8.88671875" style="186"/>
    <col min="26" max="26" width="8.88671875" style="186" customWidth="1"/>
    <col min="27" max="27" width="8.88671875" style="186" hidden="1" customWidth="1"/>
    <col min="28" max="28" width="9.33203125" style="186" hidden="1" customWidth="1"/>
    <col min="29" max="32" width="8.88671875" style="186" hidden="1" customWidth="1"/>
    <col min="33" max="33" width="13.77734375" style="186" hidden="1" customWidth="1"/>
    <col min="34" max="36" width="8.88671875" style="186" hidden="1" customWidth="1"/>
    <col min="37" max="37" width="0" style="186" hidden="1" customWidth="1"/>
    <col min="38" max="48" width="8.88671875" style="186"/>
    <col min="49" max="16384" width="8.88671875" style="124"/>
  </cols>
  <sheetData>
    <row r="1" spans="1:48" ht="24" customHeight="1" thickBot="1" x14ac:dyDescent="0.25">
      <c r="B1" s="516" t="s">
        <v>24</v>
      </c>
      <c r="C1" s="517"/>
      <c r="D1" s="517"/>
      <c r="E1" s="517"/>
      <c r="F1" s="517"/>
      <c r="G1" s="517"/>
      <c r="H1" s="517"/>
      <c r="I1" s="517"/>
      <c r="J1" s="517"/>
      <c r="K1" s="518"/>
      <c r="L1" s="184"/>
      <c r="M1" s="184"/>
      <c r="N1" s="184"/>
      <c r="O1" s="184"/>
      <c r="P1" s="185"/>
      <c r="Q1" s="185"/>
    </row>
    <row r="2" spans="1:48" x14ac:dyDescent="0.2">
      <c r="B2" s="76"/>
      <c r="C2" s="76"/>
      <c r="D2" s="76"/>
      <c r="E2" s="76"/>
      <c r="F2" s="76"/>
      <c r="G2" s="77"/>
      <c r="H2" s="76"/>
      <c r="I2" s="76"/>
      <c r="J2" s="76"/>
      <c r="K2" s="110"/>
      <c r="L2" s="110"/>
      <c r="Q2" s="111"/>
    </row>
    <row r="3" spans="1:48" ht="21" thickBot="1" x14ac:dyDescent="0.25">
      <c r="B3" s="74"/>
      <c r="C3" s="186"/>
      <c r="D3" s="186"/>
      <c r="E3" s="78" t="s">
        <v>20</v>
      </c>
      <c r="F3" s="73"/>
      <c r="G3" s="78" t="s">
        <v>21</v>
      </c>
      <c r="H3" s="24"/>
      <c r="I3" s="24"/>
      <c r="J3" s="24"/>
      <c r="K3" s="67"/>
      <c r="L3" s="67"/>
      <c r="M3" s="529" t="s">
        <v>346</v>
      </c>
      <c r="N3" s="529"/>
      <c r="O3" s="529"/>
      <c r="P3" s="529"/>
      <c r="Q3" s="112"/>
    </row>
    <row r="4" spans="1:48" ht="19.5" thickBot="1" x14ac:dyDescent="0.25">
      <c r="B4" s="67"/>
      <c r="C4" s="186"/>
      <c r="D4" s="186"/>
      <c r="E4" s="259" t="s">
        <v>22</v>
      </c>
      <c r="F4" s="72"/>
      <c r="G4" s="259" t="s">
        <v>22</v>
      </c>
      <c r="H4" s="71"/>
      <c r="I4" s="71"/>
      <c r="J4" s="67"/>
      <c r="K4" s="67"/>
      <c r="L4" s="67"/>
      <c r="M4" s="532" t="s">
        <v>342</v>
      </c>
      <c r="N4" s="532"/>
      <c r="O4" s="532" t="s">
        <v>343</v>
      </c>
      <c r="P4" s="532"/>
      <c r="Q4" s="112"/>
    </row>
    <row r="5" spans="1:48" x14ac:dyDescent="0.2">
      <c r="B5" s="186"/>
      <c r="C5" s="70">
        <v>1</v>
      </c>
      <c r="D5" s="186"/>
      <c r="E5" s="257" t="s">
        <v>575</v>
      </c>
      <c r="F5" s="24"/>
      <c r="G5" s="265" t="s">
        <v>558</v>
      </c>
      <c r="H5" s="24"/>
      <c r="I5" s="67"/>
      <c r="J5" s="67"/>
      <c r="K5" s="67"/>
      <c r="L5" s="67"/>
      <c r="M5" s="533" t="s">
        <v>574</v>
      </c>
      <c r="N5" s="533"/>
      <c r="O5" s="533" t="s">
        <v>576</v>
      </c>
      <c r="P5" s="533"/>
      <c r="Q5" s="112"/>
    </row>
    <row r="6" spans="1:48" x14ac:dyDescent="0.2">
      <c r="B6" s="186"/>
      <c r="C6" s="69">
        <v>2</v>
      </c>
      <c r="D6" s="186"/>
      <c r="E6" s="256" t="s">
        <v>574</v>
      </c>
      <c r="F6" s="24"/>
      <c r="G6" s="266" t="s">
        <v>560</v>
      </c>
      <c r="H6" s="24"/>
      <c r="I6" s="67"/>
      <c r="J6" s="67"/>
      <c r="K6" s="67"/>
      <c r="L6" s="67"/>
      <c r="M6" s="533" t="s">
        <v>558</v>
      </c>
      <c r="N6" s="533"/>
      <c r="O6" s="533" t="s">
        <v>577</v>
      </c>
      <c r="P6" s="533"/>
      <c r="Q6" s="112"/>
    </row>
    <row r="7" spans="1:48" x14ac:dyDescent="0.2">
      <c r="B7" s="186"/>
      <c r="C7" s="69">
        <v>3</v>
      </c>
      <c r="D7" s="186"/>
      <c r="E7" s="256" t="s">
        <v>578</v>
      </c>
      <c r="F7" s="24"/>
      <c r="G7" s="266" t="s">
        <v>559</v>
      </c>
      <c r="H7" s="24"/>
      <c r="I7" s="67"/>
      <c r="J7" s="67"/>
      <c r="K7" s="67"/>
      <c r="L7" s="67"/>
      <c r="M7" s="533" t="s">
        <v>560</v>
      </c>
      <c r="N7" s="533"/>
      <c r="O7" s="533" t="s">
        <v>559</v>
      </c>
      <c r="P7" s="533"/>
      <c r="Q7" s="112"/>
      <c r="AA7" s="129"/>
      <c r="AB7" s="129"/>
      <c r="AC7" s="129"/>
      <c r="AD7" s="129"/>
      <c r="AE7" s="129"/>
      <c r="AF7" s="129"/>
      <c r="AG7" s="129"/>
    </row>
    <row r="8" spans="1:48" ht="18.75" thickBot="1" x14ac:dyDescent="0.25">
      <c r="B8" s="186"/>
      <c r="C8" s="68">
        <v>4</v>
      </c>
      <c r="D8" s="186"/>
      <c r="E8" s="256" t="s">
        <v>577</v>
      </c>
      <c r="F8" s="24"/>
      <c r="G8" s="266" t="s">
        <v>576</v>
      </c>
      <c r="H8" s="24"/>
      <c r="I8" s="67"/>
      <c r="J8" s="67"/>
      <c r="K8" s="67"/>
      <c r="L8" s="67"/>
      <c r="M8" s="533" t="s">
        <v>575</v>
      </c>
      <c r="N8" s="533"/>
      <c r="O8" s="533" t="s">
        <v>578</v>
      </c>
      <c r="P8" s="533"/>
      <c r="Q8" s="112"/>
      <c r="AA8" s="129"/>
      <c r="AB8" s="129"/>
      <c r="AC8" s="129"/>
      <c r="AD8" s="129"/>
      <c r="AE8" s="129"/>
      <c r="AF8" s="129"/>
      <c r="AG8" s="129"/>
    </row>
    <row r="9" spans="1:48" s="186" customFormat="1" ht="18.7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12"/>
      <c r="Q9" s="112"/>
      <c r="AA9" s="129"/>
      <c r="AB9" s="129"/>
      <c r="AC9" s="129"/>
      <c r="AD9" s="129"/>
      <c r="AE9" s="129"/>
      <c r="AF9" s="129"/>
      <c r="AG9" s="129"/>
    </row>
    <row r="10" spans="1:48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187"/>
      <c r="P10" s="188"/>
      <c r="Q10" s="189"/>
      <c r="AC10" s="129"/>
      <c r="AD10" s="129"/>
      <c r="AE10" s="129"/>
      <c r="AF10" s="129"/>
      <c r="AG10" s="129"/>
    </row>
    <row r="11" spans="1:48" s="37" customFormat="1" ht="18.75" customHeight="1" thickBot="1" x14ac:dyDescent="0.25">
      <c r="A11" s="67"/>
      <c r="B11" s="66" t="s">
        <v>19</v>
      </c>
      <c r="C11" s="169" t="s">
        <v>18</v>
      </c>
      <c r="D11" s="49" t="s">
        <v>17</v>
      </c>
      <c r="E11" s="168" t="s">
        <v>23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112"/>
      <c r="R11" s="67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 t="s">
        <v>70</v>
      </c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8.75" customHeight="1" x14ac:dyDescent="0.2">
      <c r="B12" s="173">
        <v>42480</v>
      </c>
      <c r="C12" s="48" t="s">
        <v>418</v>
      </c>
      <c r="D12" s="32" t="s">
        <v>78</v>
      </c>
      <c r="E12" s="31" t="s">
        <v>414</v>
      </c>
      <c r="F12" s="60">
        <v>4</v>
      </c>
      <c r="G12" s="125" t="str">
        <f>E8</f>
        <v>AEISMAI</v>
      </c>
      <c r="H12" s="59">
        <v>1</v>
      </c>
      <c r="I12" s="166" t="str">
        <f>E5</f>
        <v>AEFMH</v>
      </c>
      <c r="J12" s="60"/>
      <c r="K12" s="46"/>
      <c r="L12" s="67"/>
      <c r="M12" s="67"/>
      <c r="Q12" s="112"/>
      <c r="S12" s="191"/>
      <c r="AA12" s="24" t="str">
        <f>IF(AND(J12=K12),"EMPATE",(IF(J12&gt;K12,G12,I12)))</f>
        <v>EMPATE</v>
      </c>
      <c r="AB12" s="192">
        <f>IF(AI12=AJ12,"EMPATE",)</f>
        <v>0</v>
      </c>
      <c r="AC12" s="24" t="str">
        <f>IF(AND(J12=K12),"EMPATE",(IF(J12&lt;K12,G12,I12)))</f>
        <v>EMPATE</v>
      </c>
      <c r="AD12" s="129"/>
      <c r="AI12" s="67" t="str">
        <f>IF(J12=K12,"EMPATE",)</f>
        <v>EMPATE</v>
      </c>
      <c r="AJ12" s="67" t="str">
        <f>IF(J12&lt;&gt;0,"EMPATE","vazio")</f>
        <v>vazio</v>
      </c>
    </row>
    <row r="13" spans="1:48" ht="18.75" customHeight="1" thickBot="1" x14ac:dyDescent="0.25">
      <c r="B13" s="174">
        <v>42480</v>
      </c>
      <c r="C13" s="45" t="s">
        <v>418</v>
      </c>
      <c r="D13" s="35" t="s">
        <v>79</v>
      </c>
      <c r="E13" s="58" t="s">
        <v>445</v>
      </c>
      <c r="F13" s="64">
        <v>3</v>
      </c>
      <c r="G13" s="126" t="str">
        <f>E7</f>
        <v>IPP</v>
      </c>
      <c r="H13" s="63">
        <v>2</v>
      </c>
      <c r="I13" s="167" t="str">
        <f>E6</f>
        <v>AAUAv</v>
      </c>
      <c r="J13" s="57"/>
      <c r="K13" s="43"/>
      <c r="L13" s="67"/>
      <c r="M13" s="67"/>
      <c r="Q13" s="112"/>
      <c r="AA13" s="24" t="str">
        <f t="shared" ref="AA13:AA17" si="0">IF(AND(J13=K13),"EMPATE",(IF(J13&gt;K13,G13,I13)))</f>
        <v>EMPATE</v>
      </c>
      <c r="AB13" s="192">
        <f t="shared" ref="AB13:AB17" si="1">IF(AI13=AJ13,"EMPATE",)</f>
        <v>0</v>
      </c>
      <c r="AC13" s="24" t="str">
        <f t="shared" ref="AC13:AC17" si="2">IF(AND(J13=K13),"EMPATE",(IF(J13&lt;K13,G13,I13)))</f>
        <v>EMPATE</v>
      </c>
      <c r="AD13" s="129"/>
      <c r="AI13" s="67" t="str">
        <f t="shared" ref="AI13:AI17" si="3">IF(J13=K13,"EMPATE",)</f>
        <v>EMPATE</v>
      </c>
      <c r="AJ13" s="67" t="str">
        <f t="shared" ref="AJ13:AJ17" si="4">IF(J13&lt;&gt;0,"EMPATE","vazio")</f>
        <v>vazio</v>
      </c>
    </row>
    <row r="14" spans="1:48" ht="18.75" customHeight="1" x14ac:dyDescent="0.2">
      <c r="B14" s="251">
        <v>42480</v>
      </c>
      <c r="C14" s="42" t="s">
        <v>310</v>
      </c>
      <c r="D14" s="32" t="s">
        <v>80</v>
      </c>
      <c r="E14" s="31" t="s">
        <v>414</v>
      </c>
      <c r="F14" s="60">
        <v>3</v>
      </c>
      <c r="G14" s="125" t="str">
        <f>E7</f>
        <v>IPP</v>
      </c>
      <c r="H14" s="59">
        <v>1</v>
      </c>
      <c r="I14" s="166" t="str">
        <f>E5</f>
        <v>AEFMH</v>
      </c>
      <c r="J14" s="60"/>
      <c r="K14" s="46"/>
      <c r="L14" s="67"/>
      <c r="M14" s="67"/>
      <c r="Q14" s="112"/>
      <c r="AA14" s="24" t="str">
        <f t="shared" si="0"/>
        <v>EMPATE</v>
      </c>
      <c r="AB14" s="192">
        <f t="shared" si="1"/>
        <v>0</v>
      </c>
      <c r="AC14" s="24" t="str">
        <f t="shared" si="2"/>
        <v>EMPATE</v>
      </c>
      <c r="AD14" s="129"/>
      <c r="AI14" s="67" t="str">
        <f t="shared" si="3"/>
        <v>EMPATE</v>
      </c>
      <c r="AJ14" s="67" t="str">
        <f t="shared" si="4"/>
        <v>vazio</v>
      </c>
    </row>
    <row r="15" spans="1:48" ht="18.75" customHeight="1" thickBot="1" x14ac:dyDescent="0.25">
      <c r="B15" s="174">
        <v>42480</v>
      </c>
      <c r="C15" s="36" t="s">
        <v>419</v>
      </c>
      <c r="D15" s="28" t="s">
        <v>81</v>
      </c>
      <c r="E15" s="58" t="s">
        <v>446</v>
      </c>
      <c r="F15" s="57">
        <v>2</v>
      </c>
      <c r="G15" s="127" t="str">
        <f>E6</f>
        <v>AAUAv</v>
      </c>
      <c r="H15" s="56">
        <v>4</v>
      </c>
      <c r="I15" s="86" t="str">
        <f>E8</f>
        <v>AEISMAI</v>
      </c>
      <c r="J15" s="57"/>
      <c r="K15" s="43"/>
      <c r="L15" s="67"/>
      <c r="M15" s="67"/>
      <c r="Q15" s="112"/>
      <c r="AA15" s="24" t="str">
        <f t="shared" si="0"/>
        <v>EMPATE</v>
      </c>
      <c r="AB15" s="192">
        <f t="shared" si="1"/>
        <v>0</v>
      </c>
      <c r="AC15" s="2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48" ht="18.75" customHeight="1" x14ac:dyDescent="0.2">
      <c r="B16" s="173">
        <v>42481</v>
      </c>
      <c r="C16" s="33" t="s">
        <v>418</v>
      </c>
      <c r="D16" s="32" t="s">
        <v>82</v>
      </c>
      <c r="E16" s="31" t="s">
        <v>414</v>
      </c>
      <c r="F16" s="60">
        <v>4</v>
      </c>
      <c r="G16" s="125" t="str">
        <f>E8</f>
        <v>AEISMAI</v>
      </c>
      <c r="H16" s="59">
        <v>3</v>
      </c>
      <c r="I16" s="166" t="str">
        <f>E7</f>
        <v>IPP</v>
      </c>
      <c r="J16" s="60"/>
      <c r="K16" s="46"/>
      <c r="AA16" s="24" t="str">
        <f t="shared" si="0"/>
        <v>EMPATE</v>
      </c>
      <c r="AB16" s="192">
        <f t="shared" si="1"/>
        <v>0</v>
      </c>
      <c r="AC16" s="24" t="str">
        <f t="shared" si="2"/>
        <v>EMPATE</v>
      </c>
      <c r="AD16" s="129"/>
      <c r="AE16" s="129"/>
      <c r="AF16" s="129"/>
      <c r="AG16" s="190"/>
      <c r="AI16" s="67" t="str">
        <f t="shared" si="3"/>
        <v>EMPATE</v>
      </c>
      <c r="AJ16" s="67" t="str">
        <f t="shared" si="4"/>
        <v>vazio</v>
      </c>
    </row>
    <row r="17" spans="2:36" ht="18.75" customHeight="1" thickBot="1" x14ac:dyDescent="0.25">
      <c r="B17" s="174">
        <v>42481</v>
      </c>
      <c r="C17" s="29" t="s">
        <v>418</v>
      </c>
      <c r="D17" s="28" t="s">
        <v>83</v>
      </c>
      <c r="E17" s="58" t="s">
        <v>446</v>
      </c>
      <c r="F17" s="57">
        <v>1</v>
      </c>
      <c r="G17" s="127" t="str">
        <f>E5</f>
        <v>AEFMH</v>
      </c>
      <c r="H17" s="56">
        <v>2</v>
      </c>
      <c r="I17" s="86" t="str">
        <f>E6</f>
        <v>AAUAv</v>
      </c>
      <c r="J17" s="57"/>
      <c r="K17" s="43"/>
      <c r="L17" s="67"/>
      <c r="Q17" s="24"/>
      <c r="AA17" s="24" t="str">
        <f t="shared" si="0"/>
        <v>EMPATE</v>
      </c>
      <c r="AB17" s="192">
        <f t="shared" si="1"/>
        <v>0</v>
      </c>
      <c r="AC17" s="24" t="str">
        <f t="shared" si="2"/>
        <v>EMPATE</v>
      </c>
      <c r="AD17" s="129"/>
      <c r="AE17" s="129"/>
      <c r="AF17" s="129"/>
      <c r="AG17" s="129"/>
      <c r="AI17" s="67" t="str">
        <f t="shared" si="3"/>
        <v>EMPATE</v>
      </c>
      <c r="AJ17" s="67" t="str">
        <f t="shared" si="4"/>
        <v>vazio</v>
      </c>
    </row>
    <row r="18" spans="2:36" s="186" customFormat="1" ht="18.75" customHeight="1" x14ac:dyDescent="0.2">
      <c r="B18" s="55"/>
      <c r="C18" s="54"/>
      <c r="D18" s="51"/>
      <c r="E18" s="51"/>
      <c r="F18" s="51"/>
      <c r="G18" s="213"/>
      <c r="H18" s="52"/>
      <c r="I18" s="51"/>
      <c r="J18" s="25"/>
      <c r="K18" s="25"/>
      <c r="L18" s="67"/>
      <c r="Q18" s="189"/>
      <c r="AA18" s="129"/>
      <c r="AB18" s="129"/>
      <c r="AC18" s="129"/>
      <c r="AD18" s="129"/>
      <c r="AE18" s="129"/>
      <c r="AF18" s="129"/>
      <c r="AG18" s="129"/>
    </row>
    <row r="19" spans="2:36" s="129" customFormat="1" ht="18.75" customHeight="1" thickBot="1" x14ac:dyDescent="0.25">
      <c r="B19" s="524" t="s">
        <v>13</v>
      </c>
      <c r="C19" s="524"/>
      <c r="D19" s="524"/>
      <c r="E19" s="524"/>
      <c r="F19" s="524"/>
      <c r="G19" s="524"/>
      <c r="H19" s="524"/>
      <c r="I19" s="524"/>
      <c r="J19" s="524"/>
      <c r="K19" s="524"/>
      <c r="L19" s="24"/>
      <c r="Q19" s="24"/>
    </row>
    <row r="20" spans="2:36" s="129" customFormat="1" ht="18.75" customHeight="1" thickBot="1" x14ac:dyDescent="0.25">
      <c r="B20" s="17" t="s">
        <v>12</v>
      </c>
      <c r="C20" s="22" t="s">
        <v>11</v>
      </c>
      <c r="D20" s="170" t="s">
        <v>10</v>
      </c>
      <c r="E20" s="113" t="s">
        <v>9</v>
      </c>
      <c r="F20" s="171" t="s">
        <v>52</v>
      </c>
      <c r="G20" s="171" t="s">
        <v>8</v>
      </c>
      <c r="H20" s="122" t="s">
        <v>26</v>
      </c>
      <c r="I20" s="113" t="s">
        <v>27</v>
      </c>
      <c r="J20" s="18" t="s">
        <v>5</v>
      </c>
      <c r="K20" s="17" t="s">
        <v>4</v>
      </c>
      <c r="L20" s="24"/>
      <c r="Q20" s="24"/>
      <c r="AA20" s="193" t="s">
        <v>71</v>
      </c>
      <c r="AB20" s="194" t="s">
        <v>72</v>
      </c>
      <c r="AC20" s="195" t="s">
        <v>73</v>
      </c>
      <c r="AD20" s="24"/>
      <c r="AE20" s="193" t="s">
        <v>74</v>
      </c>
      <c r="AF20" s="196" t="s">
        <v>75</v>
      </c>
      <c r="AG20" s="197" t="s">
        <v>76</v>
      </c>
    </row>
    <row r="21" spans="2:36" s="129" customFormat="1" ht="18.75" customHeight="1" x14ac:dyDescent="0.2">
      <c r="B21" s="14" t="s">
        <v>3</v>
      </c>
      <c r="C21" s="334" t="str">
        <f>E5</f>
        <v>AEFMH</v>
      </c>
      <c r="D21" s="16">
        <f>E21+F21+G21</f>
        <v>0</v>
      </c>
      <c r="E21" s="138">
        <f>COUNTIFS($AA$12:$AA$17,C21)</f>
        <v>0</v>
      </c>
      <c r="F21" s="162">
        <f>AG21</f>
        <v>0</v>
      </c>
      <c r="G21" s="156">
        <f>COUNTIFS($AC$12:$AC$17,C21)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13">
        <f>(E21*3)+(F21*2)+G21</f>
        <v>0</v>
      </c>
      <c r="L21" s="24"/>
      <c r="Q21" s="24"/>
      <c r="AA21" s="155">
        <f>SUMIFS($J$12:$J$17,$G$12:$G$17,"&lt;&gt;B21",$I$12:$I$17,$C21)</f>
        <v>0</v>
      </c>
      <c r="AB21" s="198">
        <f>SUMIFS($K$12:$K$17,$I$12:$I$17,"&lt;&gt;B21",$G$12:$G$17,$C21)</f>
        <v>0</v>
      </c>
      <c r="AC21" s="199">
        <f>SUM(AA21:AB21)</f>
        <v>0</v>
      </c>
      <c r="AD21" s="190"/>
      <c r="AE21" s="155">
        <f>COUNTIFS($AB$12:$AB$17,"EMPATE",G12:G17,C21)</f>
        <v>0</v>
      </c>
      <c r="AF21" s="200">
        <f>COUNTIFS($AB$12:$AB$17,"EMPATE",I12:I17,C21)</f>
        <v>0</v>
      </c>
      <c r="AG21" s="201">
        <f>SUM(AE21:AF21)</f>
        <v>0</v>
      </c>
    </row>
    <row r="22" spans="2:36" ht="18.75" customHeight="1" x14ac:dyDescent="0.2">
      <c r="B22" s="8" t="s">
        <v>2</v>
      </c>
      <c r="C22" s="11" t="str">
        <f>E7</f>
        <v>IPP</v>
      </c>
      <c r="D22" s="10">
        <f>E22+F22+G22</f>
        <v>0</v>
      </c>
      <c r="E22" s="141">
        <f>COUNTIFS($AA$12:$AA$17,C22)</f>
        <v>0</v>
      </c>
      <c r="F22" s="163">
        <f t="shared" ref="F22:F23" si="5">AG22</f>
        <v>0</v>
      </c>
      <c r="G22" s="157">
        <f>COUNTIFS($AC$12:$AC$17,C22)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>(E22*3)+(F22*2)+G22</f>
        <v>0</v>
      </c>
      <c r="L22" s="67"/>
      <c r="M22" s="67"/>
      <c r="N22" s="67"/>
      <c r="O22" s="24"/>
      <c r="P22" s="189"/>
      <c r="Q22" s="189"/>
      <c r="AA22" s="155">
        <f>SUMIFS($J$12:$J$17,$G$12:$G$17,"&lt;&gt;B23",$I$12:$I$17,$C22)</f>
        <v>0</v>
      </c>
      <c r="AB22" s="198">
        <f>SUMIFS($K$12:$K$17,$I$12:$I$17,"&lt;&gt;B23",$G$12:$G$17,$C22)</f>
        <v>0</v>
      </c>
      <c r="AC22" s="199">
        <f>SUM(AA22:AB22)</f>
        <v>0</v>
      </c>
      <c r="AD22" s="190"/>
      <c r="AE22" s="133">
        <f>COUNTIFS($AB$12:$AB$17,"EMPATE",G12:G17,C22)</f>
        <v>0</v>
      </c>
      <c r="AF22" s="202">
        <f>COUNTIFS($AB$12:$AB$17,"EMPATE",I12:I17,C22)</f>
        <v>0</v>
      </c>
      <c r="AG22" s="203">
        <f>SUM(AE22:AF22)</f>
        <v>0</v>
      </c>
    </row>
    <row r="23" spans="2:36" ht="18.75" customHeight="1" thickBot="1" x14ac:dyDescent="0.25">
      <c r="B23" s="8" t="s">
        <v>1</v>
      </c>
      <c r="C23" s="11" t="str">
        <f>E8</f>
        <v>AEISMAI</v>
      </c>
      <c r="D23" s="10">
        <f>E23+F23+G23</f>
        <v>0</v>
      </c>
      <c r="E23" s="141">
        <f>COUNTIFS($AA$12:$AA$17,C23)</f>
        <v>0</v>
      </c>
      <c r="F23" s="163">
        <f t="shared" si="5"/>
        <v>0</v>
      </c>
      <c r="G23" s="157">
        <f>COUNTIFS($AC$12:$AC$17,C23)</f>
        <v>0</v>
      </c>
      <c r="H23" s="9">
        <f>SUMIFS(K12:K17,I12:I17,C23)+SUMIFS(J12:J17,G12:G17,C23)</f>
        <v>0</v>
      </c>
      <c r="I23" s="116">
        <f>AC23</f>
        <v>0</v>
      </c>
      <c r="J23" s="160">
        <f>H23-I23</f>
        <v>0</v>
      </c>
      <c r="K23" s="7">
        <f>(E23*3)+(F23*2)+G23</f>
        <v>0</v>
      </c>
      <c r="L23" s="67"/>
      <c r="M23" s="67"/>
      <c r="Q23" s="189"/>
      <c r="AA23" s="204">
        <f>SUMIFS($J$12:$J$17,$G$12:$G$17,"&lt;&gt;B24",$I$12:$I$17,$C23)</f>
        <v>0</v>
      </c>
      <c r="AB23" s="205">
        <f>SUMIFS($K$12:$K$17,$I$12:$I$17,"&lt;&gt;B24",$G$12:$G$17,$C23)</f>
        <v>0</v>
      </c>
      <c r="AC23" s="206">
        <f>SUM(AA23:AB23)</f>
        <v>0</v>
      </c>
      <c r="AD23" s="190"/>
      <c r="AE23" s="134">
        <f>COUNTIFS($AB$12:$AB$17,"EMPATE",G12:G17,C23)</f>
        <v>0</v>
      </c>
      <c r="AF23" s="207">
        <f>COUNTIFS($AB$12:$AB$17,"EMPATE",I12:I17,C23)</f>
        <v>0</v>
      </c>
      <c r="AG23" s="208">
        <f>SUM(AE23:AF23)</f>
        <v>0</v>
      </c>
    </row>
    <row r="24" spans="2:36" ht="18.75" customHeight="1" thickBot="1" x14ac:dyDescent="0.25">
      <c r="B24" s="3" t="s">
        <v>0</v>
      </c>
      <c r="C24" s="6" t="str">
        <f>E6</f>
        <v>AAUAv</v>
      </c>
      <c r="D24" s="5">
        <f>E24+F24+G24</f>
        <v>0</v>
      </c>
      <c r="E24" s="144">
        <f>COUNTIFS($AA$12:$AA$17,C24)</f>
        <v>0</v>
      </c>
      <c r="F24" s="164">
        <f>AG24</f>
        <v>0</v>
      </c>
      <c r="G24" s="158">
        <f>COUNTIFS($AC$12:$AC$17,C24)</f>
        <v>0</v>
      </c>
      <c r="H24" s="4">
        <f>SUMIFS(K12:K17,I12:I17,C24)+SUMIFS(J12:J17,G12:G17,C24)</f>
        <v>0</v>
      </c>
      <c r="I24" s="117">
        <f t="shared" ref="I24" si="6">AC24</f>
        <v>0</v>
      </c>
      <c r="J24" s="161">
        <f>H24-I24</f>
        <v>0</v>
      </c>
      <c r="K24" s="2">
        <f t="shared" ref="K24" si="7">(E24*3)+(F24*2)+G24</f>
        <v>0</v>
      </c>
      <c r="L24" s="67"/>
      <c r="Q24" s="189"/>
      <c r="AA24" s="155">
        <f>SUMIFS($J$12:$J$17,$G$12:$G$17,"&lt;&gt;B22",$I$12:$I$17,$C24)</f>
        <v>0</v>
      </c>
      <c r="AB24" s="198">
        <f>SUMIFS($K$12:$K$17,$I$12:$I$17,"&lt;&gt;B22",$G$12:$G$17,$C24)</f>
        <v>0</v>
      </c>
      <c r="AC24" s="199">
        <f t="shared" ref="AC24" si="8">SUM(AA24:AB24)</f>
        <v>0</v>
      </c>
      <c r="AD24" s="190"/>
      <c r="AE24" s="133">
        <f>COUNTIFS($AB$12:$AB$17,"EMPATE",G12:G17,C24)</f>
        <v>0</v>
      </c>
      <c r="AF24" s="202">
        <f>COUNTIFS($AB$12:$AB$17,"EMPATE",I12:I17,C24)</f>
        <v>0</v>
      </c>
      <c r="AG24" s="203">
        <f>SUM(AE24:AF24)</f>
        <v>0</v>
      </c>
    </row>
    <row r="25" spans="2:36" s="186" customFormat="1" ht="18.75" customHeight="1" thickBot="1" x14ac:dyDescent="0.25">
      <c r="G25" s="212"/>
      <c r="AA25" s="129"/>
      <c r="AB25" s="129"/>
      <c r="AC25" s="129"/>
      <c r="AD25" s="129"/>
      <c r="AE25" s="129"/>
      <c r="AF25" s="129"/>
    </row>
    <row r="26" spans="2:36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AA26" s="129"/>
      <c r="AB26" s="129"/>
      <c r="AC26" s="129"/>
      <c r="AD26" s="129"/>
      <c r="AE26" s="129"/>
      <c r="AF26" s="129"/>
    </row>
    <row r="27" spans="2:36" ht="18.75" customHeight="1" thickBot="1" x14ac:dyDescent="0.25">
      <c r="B27" s="66" t="s">
        <v>19</v>
      </c>
      <c r="C27" s="169" t="s">
        <v>18</v>
      </c>
      <c r="D27" s="49" t="s">
        <v>17</v>
      </c>
      <c r="E27" s="168" t="s">
        <v>23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AA27" s="190" t="s">
        <v>53</v>
      </c>
      <c r="AB27" s="192" t="s">
        <v>70</v>
      </c>
      <c r="AC27" s="190" t="s">
        <v>54</v>
      </c>
      <c r="AD27" s="129"/>
      <c r="AE27" s="129"/>
      <c r="AF27" s="129"/>
    </row>
    <row r="28" spans="2:36" ht="18.75" customHeight="1" x14ac:dyDescent="0.2">
      <c r="B28" s="173">
        <v>42480</v>
      </c>
      <c r="C28" s="48" t="s">
        <v>304</v>
      </c>
      <c r="D28" s="32" t="s">
        <v>84</v>
      </c>
      <c r="E28" s="31" t="s">
        <v>414</v>
      </c>
      <c r="F28" s="60">
        <v>4</v>
      </c>
      <c r="G28" s="125" t="str">
        <f>G8</f>
        <v>IPLeiria</v>
      </c>
      <c r="H28" s="59">
        <v>1</v>
      </c>
      <c r="I28" s="166" t="str">
        <f>G5</f>
        <v>U.Porto</v>
      </c>
      <c r="J28" s="60"/>
      <c r="K28" s="46"/>
      <c r="AA28" s="24" t="str">
        <f>IF(AND(J28=K28),"EMPATE",(IF(J28&gt;K28,G28,I28)))</f>
        <v>EMPATE</v>
      </c>
      <c r="AB28" s="192">
        <f>IF(AI28=AJ28,"EMPATE",)</f>
        <v>0</v>
      </c>
      <c r="AC28" s="24" t="str">
        <f>IF(AND(J28=K28),"EMPATE",(IF(J28&lt;K28,G28,I28)))</f>
        <v>EMPATE</v>
      </c>
      <c r="AI28" s="67" t="str">
        <f>IF(J28=K28,"EMPATE",)</f>
        <v>EMPATE</v>
      </c>
      <c r="AJ28" s="67" t="str">
        <f>IF(J28&lt;&gt;0,"EMPATE","vazio")</f>
        <v>vazio</v>
      </c>
    </row>
    <row r="29" spans="2:36" ht="18.75" customHeight="1" thickBot="1" x14ac:dyDescent="0.25">
      <c r="B29" s="174">
        <v>42480</v>
      </c>
      <c r="C29" s="45" t="s">
        <v>304</v>
      </c>
      <c r="D29" s="35" t="s">
        <v>85</v>
      </c>
      <c r="E29" s="58" t="s">
        <v>445</v>
      </c>
      <c r="F29" s="64">
        <v>3</v>
      </c>
      <c r="G29" s="126" t="str">
        <f>G7</f>
        <v>AAC</v>
      </c>
      <c r="H29" s="63">
        <v>2</v>
      </c>
      <c r="I29" s="167" t="str">
        <f>G6</f>
        <v>NOVA</v>
      </c>
      <c r="J29" s="57"/>
      <c r="K29" s="43"/>
      <c r="AA29" s="24" t="str">
        <f t="shared" ref="AA29:AA33" si="9">IF(AND(J29=K29),"EMPATE",(IF(J29&gt;K29,G29,I29)))</f>
        <v>EMPATE</v>
      </c>
      <c r="AB29" s="192">
        <f t="shared" ref="AB29:AB33" si="10">IF(AI29=AJ29,"EMPATE",)</f>
        <v>0</v>
      </c>
      <c r="AC29" s="24" t="str">
        <f>IF(AND(J29=K29),"EMPATE",(IF(J29&lt;K29,G29,I29)))</f>
        <v>EMPATE</v>
      </c>
      <c r="AI29" s="67" t="str">
        <f t="shared" ref="AI29:AI33" si="11">IF(J29=K29,"EMPATE",)</f>
        <v>EMPATE</v>
      </c>
      <c r="AJ29" s="67" t="str">
        <f t="shared" ref="AJ29:AJ33" si="12">IF(J29&lt;&gt;0,"EMPATE","vazio")</f>
        <v>vazio</v>
      </c>
    </row>
    <row r="30" spans="2:36" ht="18.75" customHeight="1" x14ac:dyDescent="0.2">
      <c r="B30" s="251">
        <v>42480</v>
      </c>
      <c r="C30" s="42" t="s">
        <v>447</v>
      </c>
      <c r="D30" s="32" t="s">
        <v>86</v>
      </c>
      <c r="E30" s="513" t="s">
        <v>616</v>
      </c>
      <c r="F30" s="60">
        <v>3</v>
      </c>
      <c r="G30" s="125" t="str">
        <f>G7</f>
        <v>AAC</v>
      </c>
      <c r="H30" s="59">
        <v>1</v>
      </c>
      <c r="I30" s="166" t="str">
        <f>G5</f>
        <v>U.Porto</v>
      </c>
      <c r="J30" s="60"/>
      <c r="K30" s="46"/>
      <c r="AA30" s="24" t="str">
        <f t="shared" si="9"/>
        <v>EMPATE</v>
      </c>
      <c r="AB30" s="192">
        <f t="shared" si="10"/>
        <v>0</v>
      </c>
      <c r="AC30" s="24" t="str">
        <f t="shared" ref="AC30:AC33" si="13">IF(AND(J30=K30),"EMPATE",(IF(J30&lt;K30,G30,I30)))</f>
        <v>EMPATE</v>
      </c>
      <c r="AI30" s="67" t="str">
        <f t="shared" si="11"/>
        <v>EMPATE</v>
      </c>
      <c r="AJ30" s="67" t="str">
        <f t="shared" si="12"/>
        <v>vazio</v>
      </c>
    </row>
    <row r="31" spans="2:36" ht="18.75" customHeight="1" thickBot="1" x14ac:dyDescent="0.25">
      <c r="B31" s="174">
        <v>42480</v>
      </c>
      <c r="C31" s="36" t="s">
        <v>415</v>
      </c>
      <c r="D31" s="28" t="s">
        <v>87</v>
      </c>
      <c r="E31" s="58" t="s">
        <v>446</v>
      </c>
      <c r="F31" s="57">
        <v>2</v>
      </c>
      <c r="G31" s="127" t="str">
        <f>G6</f>
        <v>NOVA</v>
      </c>
      <c r="H31" s="56">
        <v>4</v>
      </c>
      <c r="I31" s="86" t="str">
        <f>G8</f>
        <v>IPLeiria</v>
      </c>
      <c r="J31" s="57"/>
      <c r="K31" s="43"/>
      <c r="AA31" s="24" t="str">
        <f t="shared" si="9"/>
        <v>EMPATE</v>
      </c>
      <c r="AB31" s="192">
        <f t="shared" si="10"/>
        <v>0</v>
      </c>
      <c r="AC31" s="24" t="str">
        <f t="shared" si="13"/>
        <v>EMPATE</v>
      </c>
      <c r="AI31" s="67" t="str">
        <f t="shared" si="11"/>
        <v>EMPATE</v>
      </c>
      <c r="AJ31" s="67" t="str">
        <f t="shared" si="12"/>
        <v>vazio</v>
      </c>
    </row>
    <row r="32" spans="2:36" ht="18.75" customHeight="1" x14ac:dyDescent="0.2">
      <c r="B32" s="173">
        <v>42481</v>
      </c>
      <c r="C32" s="33" t="s">
        <v>304</v>
      </c>
      <c r="D32" s="32" t="s">
        <v>88</v>
      </c>
      <c r="E32" s="31" t="s">
        <v>446</v>
      </c>
      <c r="F32" s="60">
        <v>4</v>
      </c>
      <c r="G32" s="125" t="str">
        <f>G8</f>
        <v>IPLeiria</v>
      </c>
      <c r="H32" s="59">
        <v>3</v>
      </c>
      <c r="I32" s="166" t="str">
        <f>G7</f>
        <v>AAC</v>
      </c>
      <c r="J32" s="60"/>
      <c r="K32" s="46"/>
      <c r="AA32" s="24" t="str">
        <f t="shared" si="9"/>
        <v>EMPATE</v>
      </c>
      <c r="AB32" s="192">
        <f t="shared" si="10"/>
        <v>0</v>
      </c>
      <c r="AC32" s="24" t="str">
        <f t="shared" si="13"/>
        <v>EMPATE</v>
      </c>
      <c r="AI32" s="67" t="str">
        <f t="shared" si="11"/>
        <v>EMPATE</v>
      </c>
      <c r="AJ32" s="67" t="str">
        <f t="shared" si="12"/>
        <v>vazio</v>
      </c>
    </row>
    <row r="33" spans="2:36" ht="18.75" customHeight="1" thickBot="1" x14ac:dyDescent="0.25">
      <c r="B33" s="174">
        <v>42481</v>
      </c>
      <c r="C33" s="29" t="s">
        <v>304</v>
      </c>
      <c r="D33" s="28" t="s">
        <v>89</v>
      </c>
      <c r="E33" s="58" t="s">
        <v>414</v>
      </c>
      <c r="F33" s="57">
        <v>1</v>
      </c>
      <c r="G33" s="127" t="str">
        <f>G5</f>
        <v>U.Porto</v>
      </c>
      <c r="H33" s="56">
        <v>2</v>
      </c>
      <c r="I33" s="86" t="str">
        <f>G6</f>
        <v>NOVA</v>
      </c>
      <c r="J33" s="57"/>
      <c r="K33" s="43"/>
      <c r="AA33" s="24" t="str">
        <f t="shared" si="9"/>
        <v>EMPATE</v>
      </c>
      <c r="AB33" s="192">
        <f t="shared" si="10"/>
        <v>0</v>
      </c>
      <c r="AC33" s="24" t="str">
        <f t="shared" si="13"/>
        <v>EMPATE</v>
      </c>
      <c r="AI33" s="67" t="str">
        <f t="shared" si="11"/>
        <v>EMPATE</v>
      </c>
      <c r="AJ33" s="67" t="str">
        <f t="shared" si="12"/>
        <v>vazio</v>
      </c>
    </row>
    <row r="34" spans="2:36" s="186" customFormat="1" ht="18.75" customHeight="1" x14ac:dyDescent="0.2">
      <c r="B34" s="55"/>
      <c r="C34" s="54"/>
      <c r="D34" s="51"/>
      <c r="E34" s="51"/>
      <c r="F34" s="51"/>
      <c r="G34" s="213"/>
      <c r="H34" s="52"/>
      <c r="I34" s="51"/>
      <c r="J34" s="25"/>
      <c r="K34" s="25"/>
    </row>
    <row r="35" spans="2:36" ht="18.75" customHeight="1" thickBot="1" x14ac:dyDescent="0.25">
      <c r="B35" s="524" t="s">
        <v>13</v>
      </c>
      <c r="C35" s="524"/>
      <c r="D35" s="524"/>
      <c r="E35" s="524"/>
      <c r="F35" s="524"/>
      <c r="G35" s="524"/>
      <c r="H35" s="524"/>
      <c r="I35" s="524"/>
      <c r="J35" s="524"/>
      <c r="K35" s="524"/>
    </row>
    <row r="36" spans="2:36" ht="18.75" customHeight="1" thickBot="1" x14ac:dyDescent="0.25">
      <c r="B36" s="17" t="s">
        <v>12</v>
      </c>
      <c r="C36" s="22" t="s">
        <v>11</v>
      </c>
      <c r="D36" s="172" t="s">
        <v>10</v>
      </c>
      <c r="E36" s="113" t="s">
        <v>9</v>
      </c>
      <c r="F36" s="171" t="s">
        <v>52</v>
      </c>
      <c r="G36" s="171" t="s">
        <v>8</v>
      </c>
      <c r="H36" s="122" t="s">
        <v>26</v>
      </c>
      <c r="I36" s="113" t="s">
        <v>27</v>
      </c>
      <c r="J36" s="18" t="s">
        <v>5</v>
      </c>
      <c r="K36" s="17" t="s">
        <v>4</v>
      </c>
      <c r="AA36" s="193" t="s">
        <v>71</v>
      </c>
      <c r="AB36" s="194" t="s">
        <v>72</v>
      </c>
      <c r="AC36" s="195" t="s">
        <v>73</v>
      </c>
      <c r="AD36" s="24"/>
      <c r="AE36" s="193" t="s">
        <v>74</v>
      </c>
      <c r="AF36" s="196" t="s">
        <v>75</v>
      </c>
      <c r="AG36" s="197" t="s">
        <v>76</v>
      </c>
    </row>
    <row r="37" spans="2:36" ht="18.75" customHeight="1" x14ac:dyDescent="0.2">
      <c r="B37" s="79" t="s">
        <v>3</v>
      </c>
      <c r="C37" s="80" t="str">
        <f>G5</f>
        <v>U.Porto</v>
      </c>
      <c r="D37" s="14">
        <f>E37+F37+G37</f>
        <v>0</v>
      </c>
      <c r="E37" s="136">
        <f>COUNTIFS($AA$28:$AA$33,C37)</f>
        <v>0</v>
      </c>
      <c r="F37" s="162">
        <f>AG37</f>
        <v>0</v>
      </c>
      <c r="G37" s="156">
        <f>COUNTIFS($AC$28:$AC$33,C37)</f>
        <v>0</v>
      </c>
      <c r="H37" s="15">
        <f>SUMIFS(K28:K33,I28:I33,C37)+SUMIFS(J28:J33,G28:G33,C37)</f>
        <v>0</v>
      </c>
      <c r="I37" s="115">
        <f>AC37</f>
        <v>0</v>
      </c>
      <c r="J37" s="159">
        <f>H37-I37</f>
        <v>0</v>
      </c>
      <c r="K37" s="13">
        <f>(E37*3)+(F37*2)+G37</f>
        <v>0</v>
      </c>
      <c r="AA37" s="209">
        <f>SUMIFS($J$28:$J$33,$G$28:$G$33,"&lt;&gt;B21",$I$28:$I$33,$C37)</f>
        <v>0</v>
      </c>
      <c r="AB37" s="162">
        <f>SUMIFS($K$28:$K$33,$I$28:$I$33,"&lt;&gt;B21",$G$28:$G$33,$C37)</f>
        <v>0</v>
      </c>
      <c r="AC37" s="210">
        <f>SUM(AA37:AB37)</f>
        <v>0</v>
      </c>
      <c r="AD37" s="190"/>
      <c r="AE37" s="155">
        <f>COUNTIFS($AB$28:$AB$33,"EMPATE",G28:G33,C37)</f>
        <v>0</v>
      </c>
      <c r="AF37" s="200">
        <f>COUNTIFS($AB$28:$AB$33,"EMPATE",I28:I33,C37)</f>
        <v>0</v>
      </c>
      <c r="AG37" s="201">
        <f>SUM(AE37:AF37)</f>
        <v>0</v>
      </c>
    </row>
    <row r="38" spans="2:36" ht="18.75" customHeight="1" x14ac:dyDescent="0.2">
      <c r="B38" s="8" t="s">
        <v>2</v>
      </c>
      <c r="C38" s="11" t="str">
        <f>G7</f>
        <v>AAC</v>
      </c>
      <c r="D38" s="8">
        <f>E38+F38+G38</f>
        <v>0</v>
      </c>
      <c r="E38" s="139">
        <f>COUNTIFS($AA$28:$AA$33,C38)</f>
        <v>0</v>
      </c>
      <c r="F38" s="163">
        <f>AG38</f>
        <v>0</v>
      </c>
      <c r="G38" s="157">
        <f>COUNTIFS($AC$28:$AC$33,C38)</f>
        <v>0</v>
      </c>
      <c r="H38" s="9">
        <f>SUMIFS(K28:K33,I28:I33,C38)+SUMIFS(J28:J33,G28:G33,C38)</f>
        <v>0</v>
      </c>
      <c r="I38" s="116">
        <f>AC38</f>
        <v>0</v>
      </c>
      <c r="J38" s="160">
        <f>H38-I38</f>
        <v>0</v>
      </c>
      <c r="K38" s="118">
        <f>(E38*3)+(F38*2)+G38</f>
        <v>0</v>
      </c>
      <c r="AA38" s="155">
        <f>SUMIFS($J$28:$J$33,$G$28:$G$33,"&lt;&gt;B21",$I$28:$I$33,$C38)</f>
        <v>0</v>
      </c>
      <c r="AB38" s="198">
        <f>SUMIFS($K$28:$K$33,$I$28:$I$33,"&lt;&gt;B21",$G$28:$G$33,$C38)</f>
        <v>0</v>
      </c>
      <c r="AC38" s="199">
        <f>SUM(AA38:AB38)</f>
        <v>0</v>
      </c>
      <c r="AD38" s="190"/>
      <c r="AE38" s="133">
        <f>COUNTIFS($AB$28:$AB$33,"EMPATE",G28:G33,C38)</f>
        <v>0</v>
      </c>
      <c r="AF38" s="202">
        <f>COUNTIFS($AB$28:$AB$33,"EMPATE",I28:I33,C38)</f>
        <v>0</v>
      </c>
      <c r="AG38" s="203">
        <f>SUM(AE38:AF38)</f>
        <v>0</v>
      </c>
    </row>
    <row r="39" spans="2:36" ht="18.75" customHeight="1" x14ac:dyDescent="0.2">
      <c r="B39" s="8" t="s">
        <v>1</v>
      </c>
      <c r="C39" s="11" t="str">
        <f>G6</f>
        <v>NOVA</v>
      </c>
      <c r="D39" s="8">
        <f>E39+F39+G39</f>
        <v>0</v>
      </c>
      <c r="E39" s="139">
        <f>COUNTIFS($AA$28:$AA$33,C39)</f>
        <v>0</v>
      </c>
      <c r="F39" s="163">
        <f>AG39</f>
        <v>0</v>
      </c>
      <c r="G39" s="157">
        <f>COUNTIFS($AC$28:$AC$33,C39)</f>
        <v>0</v>
      </c>
      <c r="H39" s="9">
        <f>SUMIFS(K28:K33,I28:I33,C39)+SUMIFS(J28:J33,G28:G33,C39)</f>
        <v>0</v>
      </c>
      <c r="I39" s="116">
        <f>AC39</f>
        <v>0</v>
      </c>
      <c r="J39" s="160">
        <f>H39-I39</f>
        <v>0</v>
      </c>
      <c r="K39" s="118">
        <f t="shared" ref="K39:K40" si="14">(E39*3)+(F39*2)+G39</f>
        <v>0</v>
      </c>
      <c r="AA39" s="155">
        <f>SUMIFS($J$28:$J$33,$G$28:$G$33,"&lt;&gt;B21",$I$28:$I$33,$C39)</f>
        <v>0</v>
      </c>
      <c r="AB39" s="198">
        <f>SUMIFS($K$28:$K$33,$I$28:$I$33,"&lt;&gt;B21",$G$28:$G$33,$C39)</f>
        <v>0</v>
      </c>
      <c r="AC39" s="199">
        <f t="shared" ref="AC39:AC40" si="15">SUM(AA39:AB39)</f>
        <v>0</v>
      </c>
      <c r="AD39" s="190"/>
      <c r="AE39" s="133">
        <f>COUNTIFS($AB$28:$AB$33,"EMPATE",G28:G33,C39)</f>
        <v>0</v>
      </c>
      <c r="AF39" s="202">
        <f>COUNTIFS($AB$28:$AB$33,"EMPATE",I28:I33,C39)</f>
        <v>0</v>
      </c>
      <c r="AG39" s="203">
        <f>SUM(AE39:AF39)</f>
        <v>0</v>
      </c>
    </row>
    <row r="40" spans="2:36" ht="18.75" customHeight="1" thickBot="1" x14ac:dyDescent="0.25">
      <c r="B40" s="3" t="s">
        <v>0</v>
      </c>
      <c r="C40" s="6" t="str">
        <f>G8</f>
        <v>IPLeiria</v>
      </c>
      <c r="D40" s="3">
        <f>E40+F40+G40</f>
        <v>0</v>
      </c>
      <c r="E40" s="142">
        <f>COUNTIFS($AA$28:$AA$33,C40)</f>
        <v>0</v>
      </c>
      <c r="F40" s="164">
        <f>AG40</f>
        <v>0</v>
      </c>
      <c r="G40" s="158">
        <f>COUNTIFS($AC$28:$AC$33,C40)</f>
        <v>0</v>
      </c>
      <c r="H40" s="4">
        <f>SUMIFS(K28:K33,I28:I33,C40)+SUMIFS(J28:J33,G28:G33,C40)</f>
        <v>0</v>
      </c>
      <c r="I40" s="117">
        <f t="shared" ref="I40" si="16">AC40</f>
        <v>0</v>
      </c>
      <c r="J40" s="161">
        <f>H40-I40</f>
        <v>0</v>
      </c>
      <c r="K40" s="119">
        <f t="shared" si="14"/>
        <v>0</v>
      </c>
      <c r="AA40" s="204">
        <f>SUMIFS($J$28:$J$33,$G$28:$G$33,"&lt;&gt;B21",$I$28:$I$33,$C40)</f>
        <v>0</v>
      </c>
      <c r="AB40" s="205">
        <f>SUMIFS($K$28:$K$33,$I$28:$I$33,"&lt;&gt;B21",$G$28:$G$33,$C40)</f>
        <v>0</v>
      </c>
      <c r="AC40" s="206">
        <f t="shared" si="15"/>
        <v>0</v>
      </c>
      <c r="AD40" s="190"/>
      <c r="AE40" s="134">
        <f>COUNTIFS($AB$28:$AB$33,"EMPATE",G28:G33,C40)</f>
        <v>0</v>
      </c>
      <c r="AF40" s="207">
        <f>COUNTIFS($AB$28:$AB$33,"EMPATE",I28:I33,C40)</f>
        <v>0</v>
      </c>
      <c r="AG40" s="208">
        <f>SUM(AE40:AF40)</f>
        <v>0</v>
      </c>
    </row>
    <row r="41" spans="2:36" s="186" customFormat="1" ht="18.75" customHeight="1" x14ac:dyDescent="0.2">
      <c r="G41" s="212"/>
    </row>
    <row r="42" spans="2:36" s="186" customFormat="1" ht="18.75" thickBot="1" x14ac:dyDescent="0.25">
      <c r="G42" s="212"/>
    </row>
    <row r="43" spans="2:36" ht="18.75" thickBot="1" x14ac:dyDescent="0.25">
      <c r="B43" s="525" t="s">
        <v>31</v>
      </c>
      <c r="C43" s="526"/>
      <c r="D43" s="526"/>
      <c r="E43" s="526"/>
      <c r="F43" s="526"/>
      <c r="G43" s="526"/>
      <c r="H43" s="526"/>
      <c r="I43" s="526"/>
      <c r="J43" s="526"/>
      <c r="K43" s="527"/>
      <c r="AA43" s="190"/>
      <c r="AB43" s="190"/>
    </row>
    <row r="44" spans="2:36" ht="18.75" thickBot="1" x14ac:dyDescent="0.25">
      <c r="B44" s="66" t="s">
        <v>19</v>
      </c>
      <c r="C44" s="169" t="s">
        <v>18</v>
      </c>
      <c r="D44" s="49" t="s">
        <v>17</v>
      </c>
      <c r="E44" s="168" t="s">
        <v>23</v>
      </c>
      <c r="F44" s="519" t="s">
        <v>16</v>
      </c>
      <c r="G44" s="520"/>
      <c r="H44" s="520" t="s">
        <v>15</v>
      </c>
      <c r="I44" s="521"/>
      <c r="J44" s="522" t="s">
        <v>14</v>
      </c>
      <c r="K44" s="523"/>
      <c r="AA44" s="190" t="s">
        <v>53</v>
      </c>
      <c r="AB44" s="190" t="s">
        <v>54</v>
      </c>
    </row>
    <row r="45" spans="2:36" x14ac:dyDescent="0.2">
      <c r="B45" s="173">
        <v>42481</v>
      </c>
      <c r="C45" s="82" t="s">
        <v>419</v>
      </c>
      <c r="D45" s="32" t="s">
        <v>90</v>
      </c>
      <c r="E45" s="31" t="s">
        <v>416</v>
      </c>
      <c r="F45" s="282" t="s">
        <v>32</v>
      </c>
      <c r="G45" s="125"/>
      <c r="H45" s="283" t="s">
        <v>35</v>
      </c>
      <c r="I45" s="166"/>
      <c r="J45" s="60"/>
      <c r="K45" s="46"/>
      <c r="AA45" s="24" t="str">
        <f>IF(OR(J45="",K45=""),"",(IF(J45&gt;K45,G45,I45)))</f>
        <v/>
      </c>
      <c r="AB45" s="24" t="str">
        <f>IF(OR(J45="",K45=""),"",(IF(J45&lt;K45,G45,I45)))</f>
        <v/>
      </c>
    </row>
    <row r="46" spans="2:36" ht="18.75" thickBot="1" x14ac:dyDescent="0.25">
      <c r="B46" s="174">
        <v>42481</v>
      </c>
      <c r="C46" s="83" t="s">
        <v>449</v>
      </c>
      <c r="D46" s="35" t="s">
        <v>91</v>
      </c>
      <c r="E46" s="58" t="s">
        <v>416</v>
      </c>
      <c r="F46" s="290" t="s">
        <v>33</v>
      </c>
      <c r="G46" s="126"/>
      <c r="H46" s="291" t="s">
        <v>34</v>
      </c>
      <c r="I46" s="167"/>
      <c r="J46" s="57"/>
      <c r="K46" s="43"/>
      <c r="AA46" s="24" t="str">
        <f t="shared" ref="AA46:AA48" si="17">IF(OR(J46="",K46=""),"",(IF(J46&gt;K46,G46,I46)))</f>
        <v/>
      </c>
      <c r="AB46" s="24" t="str">
        <f t="shared" ref="AB46:AB48" si="18">IF(OR(J46="",K46=""),"",(IF(J46&lt;K46,G46,I46)))</f>
        <v/>
      </c>
    </row>
    <row r="47" spans="2:36" x14ac:dyDescent="0.2">
      <c r="B47" s="173">
        <v>42482</v>
      </c>
      <c r="C47" s="84" t="s">
        <v>305</v>
      </c>
      <c r="D47" s="32" t="s">
        <v>92</v>
      </c>
      <c r="E47" s="31" t="s">
        <v>446</v>
      </c>
      <c r="F47" s="282" t="s">
        <v>403</v>
      </c>
      <c r="G47" s="125" t="str">
        <f>AB45</f>
        <v/>
      </c>
      <c r="H47" s="283" t="s">
        <v>404</v>
      </c>
      <c r="I47" s="165" t="str">
        <f>AB46</f>
        <v/>
      </c>
      <c r="J47" s="60"/>
      <c r="K47" s="46"/>
      <c r="AA47" s="24" t="str">
        <f t="shared" si="17"/>
        <v/>
      </c>
      <c r="AB47" s="24" t="str">
        <f t="shared" si="18"/>
        <v/>
      </c>
    </row>
    <row r="48" spans="2:36" ht="18.75" thickBot="1" x14ac:dyDescent="0.25">
      <c r="B48" s="174">
        <v>42482</v>
      </c>
      <c r="C48" s="83" t="s">
        <v>313</v>
      </c>
      <c r="D48" s="28" t="s">
        <v>93</v>
      </c>
      <c r="E48" s="27" t="s">
        <v>446</v>
      </c>
      <c r="F48" s="279" t="s">
        <v>406</v>
      </c>
      <c r="G48" s="127" t="str">
        <f>AA45</f>
        <v/>
      </c>
      <c r="H48" s="281" t="s">
        <v>405</v>
      </c>
      <c r="I48" s="86" t="str">
        <f>AA46</f>
        <v/>
      </c>
      <c r="J48" s="57"/>
      <c r="K48" s="43"/>
      <c r="AA48" s="24" t="str">
        <f t="shared" si="17"/>
        <v/>
      </c>
      <c r="AB48" s="24" t="str">
        <f t="shared" si="18"/>
        <v/>
      </c>
    </row>
    <row r="49" spans="2:33" s="186" customFormat="1" x14ac:dyDescent="0.2">
      <c r="G49" s="212"/>
      <c r="AA49" s="24"/>
      <c r="AB49" s="24"/>
    </row>
    <row r="50" spans="2:33" s="186" customFormat="1" x14ac:dyDescent="0.2">
      <c r="G50" s="212"/>
      <c r="AA50" s="24"/>
      <c r="AB50" s="24"/>
      <c r="AC50" s="129"/>
      <c r="AD50" s="129"/>
      <c r="AE50" s="129"/>
      <c r="AF50" s="129"/>
      <c r="AG50" s="129"/>
    </row>
    <row r="51" spans="2:33" x14ac:dyDescent="0.2">
      <c r="B51" s="186"/>
      <c r="C51" s="186"/>
      <c r="D51" s="186"/>
      <c r="E51" s="186"/>
      <c r="F51" s="182" t="s">
        <v>321</v>
      </c>
      <c r="G51" s="182" t="s">
        <v>69</v>
      </c>
      <c r="H51" s="531" t="s">
        <v>322</v>
      </c>
      <c r="I51" s="531"/>
      <c r="AA51" s="24"/>
      <c r="AB51" s="24"/>
      <c r="AC51" s="129"/>
      <c r="AD51" s="129"/>
      <c r="AE51" s="129"/>
      <c r="AF51" s="129"/>
      <c r="AG51" s="129"/>
    </row>
    <row r="52" spans="2:33" s="186" customFormat="1" x14ac:dyDescent="0.2">
      <c r="F52" s="212" t="s">
        <v>3</v>
      </c>
      <c r="G52" s="212" t="str">
        <f>AA48</f>
        <v/>
      </c>
      <c r="H52" s="530">
        <v>50</v>
      </c>
      <c r="I52" s="530"/>
      <c r="AA52" s="24"/>
      <c r="AB52" s="24"/>
      <c r="AC52" s="24"/>
      <c r="AD52" s="24"/>
      <c r="AE52" s="24"/>
      <c r="AF52" s="24"/>
      <c r="AG52" s="24"/>
    </row>
    <row r="53" spans="2:33" s="186" customFormat="1" x14ac:dyDescent="0.2">
      <c r="F53" s="212" t="s">
        <v>2</v>
      </c>
      <c r="G53" s="212" t="str">
        <f>AB48</f>
        <v/>
      </c>
      <c r="H53" s="530">
        <v>45</v>
      </c>
      <c r="I53" s="530"/>
      <c r="AC53" s="190"/>
      <c r="AD53" s="190"/>
      <c r="AE53" s="190"/>
      <c r="AF53" s="190"/>
      <c r="AG53" s="211"/>
    </row>
    <row r="54" spans="2:33" s="186" customFormat="1" x14ac:dyDescent="0.2">
      <c r="F54" s="212" t="s">
        <v>1</v>
      </c>
      <c r="G54" s="212" t="str">
        <f>AA47</f>
        <v/>
      </c>
      <c r="H54" s="530">
        <v>40</v>
      </c>
      <c r="I54" s="530"/>
      <c r="AA54" s="190"/>
      <c r="AB54" s="190"/>
      <c r="AC54" s="190"/>
      <c r="AD54" s="190"/>
      <c r="AE54" s="190"/>
      <c r="AF54" s="190"/>
      <c r="AG54" s="211"/>
    </row>
    <row r="55" spans="2:33" s="186" customFormat="1" x14ac:dyDescent="0.2">
      <c r="F55" s="212" t="s">
        <v>0</v>
      </c>
      <c r="G55" s="212" t="str">
        <f>AB47</f>
        <v/>
      </c>
      <c r="H55" s="530">
        <v>35</v>
      </c>
      <c r="I55" s="530"/>
      <c r="AA55" s="190"/>
      <c r="AB55" s="190"/>
      <c r="AC55" s="190"/>
      <c r="AD55" s="190"/>
      <c r="AE55" s="190"/>
      <c r="AF55" s="190"/>
      <c r="AG55" s="211"/>
    </row>
    <row r="56" spans="2:33" s="186" customFormat="1" x14ac:dyDescent="0.2">
      <c r="F56" s="212" t="s">
        <v>50</v>
      </c>
      <c r="G56" s="212"/>
      <c r="H56" s="530">
        <v>30</v>
      </c>
      <c r="I56" s="530"/>
      <c r="AA56" s="190"/>
      <c r="AB56" s="190"/>
      <c r="AC56" s="190"/>
      <c r="AD56" s="190"/>
      <c r="AE56" s="190"/>
      <c r="AF56" s="190"/>
      <c r="AG56" s="211"/>
    </row>
    <row r="57" spans="2:33" s="186" customFormat="1" x14ac:dyDescent="0.2">
      <c r="F57" s="212" t="s">
        <v>323</v>
      </c>
      <c r="G57" s="212"/>
      <c r="H57" s="530">
        <v>25</v>
      </c>
      <c r="I57" s="530"/>
      <c r="AA57" s="129"/>
      <c r="AB57" s="129"/>
      <c r="AC57" s="129"/>
      <c r="AD57" s="129"/>
      <c r="AE57" s="129"/>
      <c r="AF57" s="129"/>
      <c r="AG57" s="129"/>
    </row>
    <row r="58" spans="2:33" s="186" customFormat="1" x14ac:dyDescent="0.2">
      <c r="F58" s="212" t="s">
        <v>324</v>
      </c>
      <c r="G58" s="212"/>
      <c r="H58" s="530">
        <v>20</v>
      </c>
      <c r="I58" s="530"/>
      <c r="AA58" s="129"/>
      <c r="AB58" s="129"/>
      <c r="AC58" s="129"/>
      <c r="AD58" s="129"/>
      <c r="AE58" s="129"/>
      <c r="AF58" s="129"/>
      <c r="AG58" s="129"/>
    </row>
    <row r="59" spans="2:33" s="186" customFormat="1" x14ac:dyDescent="0.2">
      <c r="F59" s="212" t="s">
        <v>325</v>
      </c>
      <c r="G59" s="212"/>
      <c r="H59" s="530">
        <v>17</v>
      </c>
      <c r="I59" s="530"/>
      <c r="AA59" s="129"/>
      <c r="AB59" s="129"/>
      <c r="AC59" s="129"/>
      <c r="AD59" s="129"/>
      <c r="AE59" s="129"/>
      <c r="AF59" s="129"/>
      <c r="AG59" s="129"/>
    </row>
    <row r="60" spans="2:33" s="186" customFormat="1" x14ac:dyDescent="0.2">
      <c r="F60" s="212"/>
      <c r="G60" s="212"/>
      <c r="H60" s="530"/>
      <c r="I60" s="530"/>
      <c r="AA60" s="190"/>
      <c r="AB60" s="190"/>
      <c r="AC60" s="129"/>
      <c r="AD60" s="129"/>
      <c r="AE60" s="129"/>
      <c r="AF60" s="129"/>
      <c r="AG60" s="129"/>
    </row>
    <row r="61" spans="2:33" s="186" customFormat="1" x14ac:dyDescent="0.2">
      <c r="F61" s="212"/>
      <c r="G61" s="212"/>
      <c r="H61" s="530"/>
      <c r="I61" s="530"/>
      <c r="AA61" s="24"/>
      <c r="AB61" s="24"/>
      <c r="AC61" s="129"/>
      <c r="AD61" s="129"/>
      <c r="AE61" s="129"/>
      <c r="AF61" s="129"/>
      <c r="AG61" s="129"/>
    </row>
    <row r="62" spans="2:33" s="186" customFormat="1" x14ac:dyDescent="0.2">
      <c r="F62" s="212"/>
      <c r="G62" s="212"/>
      <c r="H62" s="530"/>
      <c r="I62" s="530"/>
      <c r="AA62" s="24"/>
      <c r="AB62" s="24"/>
      <c r="AC62" s="129"/>
      <c r="AD62" s="129"/>
      <c r="AE62" s="129"/>
      <c r="AF62" s="129"/>
      <c r="AG62" s="129"/>
    </row>
    <row r="63" spans="2:33" s="186" customFormat="1" x14ac:dyDescent="0.2">
      <c r="F63" s="212"/>
      <c r="G63" s="212"/>
      <c r="H63" s="530"/>
      <c r="I63" s="530"/>
      <c r="AA63" s="24"/>
      <c r="AB63" s="24"/>
      <c r="AC63" s="129"/>
      <c r="AD63" s="129"/>
      <c r="AE63" s="129"/>
      <c r="AF63" s="129"/>
      <c r="AG63" s="129"/>
    </row>
    <row r="64" spans="2:33" s="186" customFormat="1" x14ac:dyDescent="0.2">
      <c r="G64" s="212"/>
      <c r="AA64" s="24" t="str">
        <f t="shared" ref="AA64:AA67" si="19">IF(OR(T64="",U64=""),"",(IF(T64&gt;U64,G64,I64)))</f>
        <v/>
      </c>
      <c r="AB64" s="24" t="str">
        <f t="shared" ref="AB64:AB68" si="20">IF(OR(T64="",U64=""),"",(IF(T64&lt;U64,G64,I64)))</f>
        <v/>
      </c>
    </row>
    <row r="65" spans="7:28" s="186" customFormat="1" x14ac:dyDescent="0.2">
      <c r="G65" s="212"/>
      <c r="AA65" s="24" t="str">
        <f t="shared" si="19"/>
        <v/>
      </c>
      <c r="AB65" s="24" t="str">
        <f t="shared" si="20"/>
        <v/>
      </c>
    </row>
    <row r="66" spans="7:28" s="186" customFormat="1" x14ac:dyDescent="0.2">
      <c r="G66" s="212"/>
      <c r="AA66" s="24" t="str">
        <f t="shared" si="19"/>
        <v/>
      </c>
      <c r="AB66" s="24" t="str">
        <f t="shared" si="20"/>
        <v/>
      </c>
    </row>
    <row r="67" spans="7:28" s="186" customFormat="1" x14ac:dyDescent="0.2">
      <c r="G67" s="212"/>
      <c r="AA67" s="24" t="str">
        <f t="shared" si="19"/>
        <v/>
      </c>
      <c r="AB67" s="24" t="str">
        <f t="shared" si="20"/>
        <v/>
      </c>
    </row>
    <row r="68" spans="7:28" s="186" customFormat="1" x14ac:dyDescent="0.2">
      <c r="G68" s="212"/>
      <c r="AA68" s="24" t="str">
        <f>IF(OR(T68="",U68=""),"",(IF(T68&gt;U68,G68,I68)))</f>
        <v/>
      </c>
      <c r="AB68" s="24" t="str">
        <f t="shared" si="20"/>
        <v/>
      </c>
    </row>
    <row r="69" spans="7:28" s="186" customFormat="1" x14ac:dyDescent="0.2">
      <c r="G69" s="212"/>
    </row>
    <row r="70" spans="7:28" s="186" customFormat="1" x14ac:dyDescent="0.2">
      <c r="G70" s="212"/>
    </row>
    <row r="71" spans="7:28" s="186" customFormat="1" x14ac:dyDescent="0.2">
      <c r="G71" s="212"/>
    </row>
    <row r="72" spans="7:28" s="186" customFormat="1" x14ac:dyDescent="0.2">
      <c r="G72" s="212"/>
    </row>
    <row r="73" spans="7:28" s="186" customFormat="1" x14ac:dyDescent="0.2">
      <c r="G73" s="212"/>
    </row>
    <row r="74" spans="7:28" s="186" customFormat="1" x14ac:dyDescent="0.2">
      <c r="G74" s="212"/>
    </row>
    <row r="75" spans="7:28" s="186" customFormat="1" x14ac:dyDescent="0.2">
      <c r="G75" s="212"/>
    </row>
    <row r="76" spans="7:28" s="186" customFormat="1" x14ac:dyDescent="0.2">
      <c r="G76" s="212"/>
    </row>
    <row r="77" spans="7:28" s="186" customFormat="1" x14ac:dyDescent="0.2">
      <c r="G77" s="212"/>
    </row>
    <row r="78" spans="7:28" s="186" customFormat="1" x14ac:dyDescent="0.2">
      <c r="G78" s="212"/>
    </row>
    <row r="79" spans="7:28" s="186" customFormat="1" x14ac:dyDescent="0.2">
      <c r="G79" s="212"/>
    </row>
    <row r="80" spans="7:28" s="186" customFormat="1" x14ac:dyDescent="0.2">
      <c r="G80" s="212"/>
    </row>
    <row r="81" spans="7:7" s="186" customFormat="1" x14ac:dyDescent="0.2">
      <c r="G81" s="212"/>
    </row>
    <row r="82" spans="7:7" s="186" customFormat="1" x14ac:dyDescent="0.2">
      <c r="G82" s="212"/>
    </row>
    <row r="83" spans="7:7" s="186" customFormat="1" x14ac:dyDescent="0.2">
      <c r="G83" s="212"/>
    </row>
    <row r="84" spans="7:7" s="186" customFormat="1" x14ac:dyDescent="0.2">
      <c r="G84" s="212"/>
    </row>
    <row r="85" spans="7:7" s="186" customFormat="1" x14ac:dyDescent="0.2">
      <c r="G85" s="212"/>
    </row>
    <row r="86" spans="7:7" s="186" customFormat="1" x14ac:dyDescent="0.2">
      <c r="G86" s="212"/>
    </row>
    <row r="87" spans="7:7" s="186" customFormat="1" x14ac:dyDescent="0.2">
      <c r="G87" s="212"/>
    </row>
    <row r="88" spans="7:7" s="186" customFormat="1" x14ac:dyDescent="0.2">
      <c r="G88" s="212"/>
    </row>
    <row r="89" spans="7:7" s="186" customFormat="1" x14ac:dyDescent="0.2">
      <c r="G89" s="212"/>
    </row>
    <row r="90" spans="7:7" s="186" customFormat="1" x14ac:dyDescent="0.2">
      <c r="G90" s="212"/>
    </row>
    <row r="91" spans="7:7" s="186" customFormat="1" x14ac:dyDescent="0.2">
      <c r="G91" s="212"/>
    </row>
    <row r="92" spans="7:7" s="186" customFormat="1" x14ac:dyDescent="0.2">
      <c r="G92" s="212"/>
    </row>
    <row r="93" spans="7:7" s="186" customFormat="1" x14ac:dyDescent="0.2">
      <c r="G93" s="212"/>
    </row>
    <row r="94" spans="7:7" s="186" customFormat="1" x14ac:dyDescent="0.2">
      <c r="G94" s="212"/>
    </row>
    <row r="95" spans="7:7" s="186" customFormat="1" x14ac:dyDescent="0.2">
      <c r="G95" s="212"/>
    </row>
    <row r="96" spans="7:7" s="186" customFormat="1" x14ac:dyDescent="0.2">
      <c r="G96" s="212"/>
    </row>
    <row r="97" spans="7:7" s="186" customFormat="1" x14ac:dyDescent="0.2">
      <c r="G97" s="212"/>
    </row>
    <row r="98" spans="7:7" s="186" customFormat="1" x14ac:dyDescent="0.2">
      <c r="G98" s="212"/>
    </row>
    <row r="99" spans="7:7" s="186" customFormat="1" x14ac:dyDescent="0.2">
      <c r="G99" s="212"/>
    </row>
    <row r="100" spans="7:7" s="186" customFormat="1" x14ac:dyDescent="0.2">
      <c r="G100" s="212"/>
    </row>
    <row r="101" spans="7:7" s="186" customFormat="1" x14ac:dyDescent="0.2">
      <c r="G101" s="212"/>
    </row>
    <row r="102" spans="7:7" s="186" customFormat="1" x14ac:dyDescent="0.2">
      <c r="G102" s="212"/>
    </row>
    <row r="103" spans="7:7" s="186" customFormat="1" x14ac:dyDescent="0.2">
      <c r="G103" s="212"/>
    </row>
    <row r="104" spans="7:7" s="186" customFormat="1" x14ac:dyDescent="0.2">
      <c r="G104" s="212"/>
    </row>
    <row r="105" spans="7:7" s="186" customFormat="1" x14ac:dyDescent="0.2">
      <c r="G105" s="212"/>
    </row>
    <row r="106" spans="7:7" s="186" customFormat="1" x14ac:dyDescent="0.2">
      <c r="G106" s="212"/>
    </row>
    <row r="107" spans="7:7" s="186" customFormat="1" x14ac:dyDescent="0.2">
      <c r="G107" s="212"/>
    </row>
    <row r="108" spans="7:7" s="186" customFormat="1" x14ac:dyDescent="0.2">
      <c r="G108" s="212"/>
    </row>
    <row r="109" spans="7:7" s="186" customFormat="1" x14ac:dyDescent="0.2">
      <c r="G109" s="212"/>
    </row>
    <row r="110" spans="7:7" s="186" customFormat="1" x14ac:dyDescent="0.2">
      <c r="G110" s="212"/>
    </row>
    <row r="111" spans="7:7" s="186" customFormat="1" x14ac:dyDescent="0.2">
      <c r="G111" s="212"/>
    </row>
    <row r="112" spans="7:7" s="186" customFormat="1" x14ac:dyDescent="0.2">
      <c r="G112" s="212"/>
    </row>
    <row r="113" spans="7:7" s="186" customFormat="1" x14ac:dyDescent="0.2">
      <c r="G113" s="212"/>
    </row>
    <row r="114" spans="7:7" s="186" customFormat="1" x14ac:dyDescent="0.2">
      <c r="G114" s="212"/>
    </row>
    <row r="115" spans="7:7" s="186" customFormat="1" x14ac:dyDescent="0.2">
      <c r="G115" s="212"/>
    </row>
    <row r="116" spans="7:7" s="186" customFormat="1" x14ac:dyDescent="0.2">
      <c r="G116" s="212"/>
    </row>
    <row r="117" spans="7:7" s="186" customFormat="1" x14ac:dyDescent="0.2">
      <c r="G117" s="212"/>
    </row>
    <row r="118" spans="7:7" s="186" customFormat="1" x14ac:dyDescent="0.2">
      <c r="G118" s="212"/>
    </row>
    <row r="119" spans="7:7" s="186" customFormat="1" x14ac:dyDescent="0.2">
      <c r="G119" s="212"/>
    </row>
    <row r="120" spans="7:7" s="186" customFormat="1" x14ac:dyDescent="0.2">
      <c r="G120" s="212"/>
    </row>
    <row r="121" spans="7:7" s="186" customFormat="1" x14ac:dyDescent="0.2">
      <c r="G121" s="212"/>
    </row>
    <row r="122" spans="7:7" s="186" customFormat="1" x14ac:dyDescent="0.2">
      <c r="G122" s="212"/>
    </row>
    <row r="123" spans="7:7" s="186" customFormat="1" x14ac:dyDescent="0.2">
      <c r="G123" s="212"/>
    </row>
    <row r="124" spans="7:7" s="186" customFormat="1" x14ac:dyDescent="0.2">
      <c r="G124" s="212"/>
    </row>
    <row r="125" spans="7:7" s="186" customFormat="1" x14ac:dyDescent="0.2">
      <c r="G125" s="212"/>
    </row>
    <row r="126" spans="7:7" s="186" customFormat="1" x14ac:dyDescent="0.2">
      <c r="G126" s="212"/>
    </row>
    <row r="127" spans="7:7" s="186" customFormat="1" x14ac:dyDescent="0.2">
      <c r="G127" s="212"/>
    </row>
  </sheetData>
  <sheetProtection password="C765" sheet="1" objects="1" scenarios="1" sort="0"/>
  <protectedRanges>
    <protectedRange sqref="E5:E8 G5:G8 M5:P6 J12:K17 J28:K33 G45:G48 I45:K48 G52:G59 M7:M8" name="Intervalo1" securityDescriptor="O:AOG:AOD:(A;;CC;;;AO)"/>
  </protectedRanges>
  <mergeCells count="39">
    <mergeCell ref="O4:P4"/>
    <mergeCell ref="O7:P7"/>
    <mergeCell ref="O8:P8"/>
    <mergeCell ref="M6:N6"/>
    <mergeCell ref="M7:N7"/>
    <mergeCell ref="M8:N8"/>
    <mergeCell ref="O5:P5"/>
    <mergeCell ref="O6:P6"/>
    <mergeCell ref="M3:P3"/>
    <mergeCell ref="H61:I61"/>
    <mergeCell ref="H62:I62"/>
    <mergeCell ref="H63:I63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M4:N4"/>
    <mergeCell ref="M5:N5"/>
    <mergeCell ref="B1:K1"/>
    <mergeCell ref="F44:G44"/>
    <mergeCell ref="H44:I44"/>
    <mergeCell ref="J44:K44"/>
    <mergeCell ref="B19:K19"/>
    <mergeCell ref="B35:K35"/>
    <mergeCell ref="B26:K26"/>
    <mergeCell ref="F27:G27"/>
    <mergeCell ref="H27:I27"/>
    <mergeCell ref="J27:K27"/>
    <mergeCell ref="B10:K10"/>
    <mergeCell ref="F11:G11"/>
    <mergeCell ref="H11:I11"/>
    <mergeCell ref="J11:K11"/>
    <mergeCell ref="B43:K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W86"/>
  <sheetViews>
    <sheetView zoomScale="80" zoomScaleNormal="80" workbookViewId="0">
      <selection activeCell="N11" sqref="N11"/>
    </sheetView>
  </sheetViews>
  <sheetFormatPr defaultRowHeight="18" x14ac:dyDescent="0.2"/>
  <cols>
    <col min="1" max="1" width="10.77734375" style="186" customWidth="1"/>
    <col min="2" max="2" width="12.109375" style="124" bestFit="1" customWidth="1"/>
    <col min="3" max="3" width="13.77734375" style="124" bestFit="1" customWidth="1"/>
    <col min="4" max="4" width="6.88671875" style="124" bestFit="1" customWidth="1"/>
    <col min="5" max="5" width="16.109375" style="124" bestFit="1" customWidth="1"/>
    <col min="6" max="6" width="7.5546875" style="124" customWidth="1"/>
    <col min="7" max="7" width="12.77734375" style="130" customWidth="1"/>
    <col min="8" max="8" width="7.77734375" style="124" customWidth="1"/>
    <col min="9" max="9" width="13.33203125" style="124" customWidth="1"/>
    <col min="10" max="10" width="5.33203125" style="124" bestFit="1" customWidth="1"/>
    <col min="11" max="11" width="4.77734375" style="124" customWidth="1"/>
    <col min="12" max="12" width="10.77734375" style="186" customWidth="1"/>
    <col min="13" max="16" width="12.77734375" style="186" customWidth="1"/>
    <col min="17" max="17" width="3.88671875" style="186" customWidth="1"/>
    <col min="18" max="18" width="3.5546875" style="186" customWidth="1"/>
    <col min="19" max="24" width="8.88671875" style="186"/>
    <col min="25" max="25" width="13.77734375" style="186" bestFit="1" customWidth="1"/>
    <col min="26" max="26" width="8.88671875" style="186"/>
    <col min="27" max="27" width="8.88671875" style="186" hidden="1" customWidth="1"/>
    <col min="28" max="28" width="9.33203125" style="186" hidden="1" customWidth="1"/>
    <col min="29" max="32" width="8.88671875" style="186" hidden="1" customWidth="1"/>
    <col min="33" max="33" width="13.77734375" style="186" hidden="1" customWidth="1"/>
    <col min="34" max="36" width="8.88671875" style="186" hidden="1" customWidth="1"/>
    <col min="37" max="75" width="8.88671875" style="186"/>
    <col min="76" max="16384" width="8.88671875" style="124"/>
  </cols>
  <sheetData>
    <row r="1" spans="1:75" ht="24" customHeight="1" thickBot="1" x14ac:dyDescent="0.25">
      <c r="B1" s="535" t="s">
        <v>28</v>
      </c>
      <c r="C1" s="536"/>
      <c r="D1" s="536"/>
      <c r="E1" s="536"/>
      <c r="F1" s="536"/>
      <c r="G1" s="536"/>
      <c r="H1" s="536"/>
      <c r="I1" s="536"/>
      <c r="J1" s="536"/>
      <c r="K1" s="537"/>
      <c r="L1" s="184"/>
      <c r="M1" s="184"/>
      <c r="N1" s="184"/>
      <c r="O1" s="184"/>
      <c r="P1" s="184"/>
      <c r="Q1" s="185"/>
      <c r="R1" s="185"/>
    </row>
    <row r="2" spans="1:75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M2" s="110"/>
      <c r="N2" s="110"/>
      <c r="O2" s="110"/>
      <c r="P2" s="110"/>
      <c r="Q2" s="111"/>
      <c r="R2" s="111"/>
    </row>
    <row r="3" spans="1:75" ht="21" thickBot="1" x14ac:dyDescent="0.25">
      <c r="B3" s="74"/>
      <c r="C3" s="186"/>
      <c r="D3" s="186"/>
      <c r="E3" s="78" t="s">
        <v>20</v>
      </c>
      <c r="F3" s="73"/>
      <c r="G3" s="78" t="s">
        <v>21</v>
      </c>
      <c r="H3" s="24"/>
      <c r="I3" s="24"/>
      <c r="J3" s="24"/>
      <c r="K3" s="12"/>
      <c r="L3" s="67"/>
      <c r="M3" s="529" t="s">
        <v>346</v>
      </c>
      <c r="N3" s="529"/>
      <c r="O3" s="260"/>
      <c r="P3" s="260"/>
      <c r="Q3" s="112"/>
      <c r="R3" s="112"/>
    </row>
    <row r="4" spans="1:75" ht="19.5" thickBot="1" x14ac:dyDescent="0.25">
      <c r="B4" s="67"/>
      <c r="C4" s="186"/>
      <c r="D4" s="186"/>
      <c r="E4" s="259" t="s">
        <v>22</v>
      </c>
      <c r="F4" s="72"/>
      <c r="G4" s="259" t="s">
        <v>22</v>
      </c>
      <c r="H4" s="71"/>
      <c r="I4" s="71"/>
      <c r="J4" s="67"/>
      <c r="K4" s="67"/>
      <c r="L4" s="67"/>
      <c r="M4" s="254" t="s">
        <v>342</v>
      </c>
      <c r="N4" s="254" t="s">
        <v>343</v>
      </c>
      <c r="O4" s="261"/>
      <c r="P4" s="262"/>
      <c r="Q4" s="112"/>
      <c r="R4" s="112"/>
    </row>
    <row r="5" spans="1:75" x14ac:dyDescent="0.2">
      <c r="B5" s="186"/>
      <c r="C5" s="70">
        <v>1</v>
      </c>
      <c r="D5" s="186"/>
      <c r="E5" s="265" t="s">
        <v>560</v>
      </c>
      <c r="F5" s="253"/>
      <c r="G5" s="265" t="s">
        <v>590</v>
      </c>
      <c r="H5" s="24"/>
      <c r="I5" s="67"/>
      <c r="J5" s="67"/>
      <c r="K5" s="67"/>
      <c r="L5" s="67"/>
      <c r="M5" s="257" t="s">
        <v>558</v>
      </c>
      <c r="N5" s="257" t="s">
        <v>559</v>
      </c>
      <c r="O5" s="253"/>
      <c r="P5" s="189"/>
      <c r="Q5" s="112"/>
      <c r="R5" s="112"/>
    </row>
    <row r="6" spans="1:75" x14ac:dyDescent="0.2">
      <c r="B6" s="186"/>
      <c r="C6" s="69">
        <v>2</v>
      </c>
      <c r="D6" s="186"/>
      <c r="E6" s="266" t="s">
        <v>558</v>
      </c>
      <c r="F6" s="253"/>
      <c r="G6" s="266" t="s">
        <v>347</v>
      </c>
      <c r="H6" s="24"/>
      <c r="I6" s="67"/>
      <c r="J6" s="67"/>
      <c r="K6" s="67"/>
      <c r="L6" s="67"/>
      <c r="M6" s="257" t="s">
        <v>590</v>
      </c>
      <c r="N6" s="257" t="s">
        <v>606</v>
      </c>
      <c r="O6" s="253"/>
      <c r="P6" s="189"/>
      <c r="Q6" s="112"/>
      <c r="R6" s="112"/>
    </row>
    <row r="7" spans="1:75" x14ac:dyDescent="0.2">
      <c r="B7" s="186"/>
      <c r="C7" s="69">
        <v>3</v>
      </c>
      <c r="D7" s="186"/>
      <c r="E7" s="266" t="s">
        <v>607</v>
      </c>
      <c r="F7" s="253"/>
      <c r="G7" s="266" t="s">
        <v>606</v>
      </c>
      <c r="H7" s="24"/>
      <c r="I7" s="67"/>
      <c r="J7" s="67"/>
      <c r="K7" s="67"/>
      <c r="L7" s="67"/>
      <c r="M7" s="257" t="s">
        <v>560</v>
      </c>
      <c r="N7" s="257" t="s">
        <v>589</v>
      </c>
      <c r="O7" s="253"/>
      <c r="P7" s="253"/>
      <c r="Q7" s="112"/>
      <c r="R7" s="112"/>
      <c r="AA7" s="129"/>
      <c r="AB7" s="129"/>
      <c r="AC7" s="129"/>
      <c r="AD7" s="129"/>
      <c r="AE7" s="129"/>
      <c r="AF7" s="129"/>
      <c r="AG7" s="129"/>
      <c r="AH7" s="129"/>
    </row>
    <row r="8" spans="1:75" ht="18.75" thickBot="1" x14ac:dyDescent="0.25">
      <c r="B8" s="186"/>
      <c r="C8" s="68">
        <v>4</v>
      </c>
      <c r="D8" s="186"/>
      <c r="E8" s="266" t="s">
        <v>559</v>
      </c>
      <c r="F8" s="253"/>
      <c r="G8" s="266" t="s">
        <v>589</v>
      </c>
      <c r="H8" s="24"/>
      <c r="I8" s="67"/>
      <c r="J8" s="67"/>
      <c r="K8" s="67"/>
      <c r="L8" s="67"/>
      <c r="M8" s="257" t="s">
        <v>347</v>
      </c>
      <c r="N8" s="257" t="s">
        <v>607</v>
      </c>
      <c r="O8" s="67"/>
      <c r="P8" s="67"/>
      <c r="Q8" s="112"/>
      <c r="R8" s="112"/>
      <c r="AA8" s="129"/>
      <c r="AB8" s="129"/>
      <c r="AC8" s="129"/>
      <c r="AD8" s="129"/>
      <c r="AE8" s="129"/>
      <c r="AF8" s="129"/>
      <c r="AG8" s="129"/>
      <c r="AH8" s="129"/>
    </row>
    <row r="9" spans="1:75" s="186" customFormat="1" ht="18.7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2"/>
      <c r="R9" s="112"/>
      <c r="AA9" s="129"/>
      <c r="AB9" s="129"/>
      <c r="AC9" s="129"/>
      <c r="AD9" s="129"/>
      <c r="AE9" s="129"/>
      <c r="AF9" s="129"/>
      <c r="AG9" s="129"/>
      <c r="AH9" s="129"/>
    </row>
    <row r="10" spans="1:75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67"/>
      <c r="P10" s="187"/>
      <c r="Q10" s="188"/>
      <c r="R10" s="189"/>
      <c r="AC10" s="129"/>
      <c r="AD10" s="129"/>
      <c r="AE10" s="129"/>
      <c r="AF10" s="129"/>
      <c r="AG10" s="129"/>
      <c r="AH10" s="129"/>
    </row>
    <row r="11" spans="1:75" s="37" customFormat="1" ht="18.75" customHeight="1" thickBot="1" x14ac:dyDescent="0.25">
      <c r="A11" s="67"/>
      <c r="B11" s="66" t="s">
        <v>19</v>
      </c>
      <c r="C11" s="169" t="s">
        <v>18</v>
      </c>
      <c r="D11" s="49" t="s">
        <v>17</v>
      </c>
      <c r="E11" s="168" t="s">
        <v>77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67"/>
      <c r="R11" s="112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 t="s">
        <v>70</v>
      </c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</row>
    <row r="12" spans="1:75" ht="18.75" customHeight="1" x14ac:dyDescent="0.2">
      <c r="B12" s="173">
        <v>42480</v>
      </c>
      <c r="C12" s="32" t="s">
        <v>314</v>
      </c>
      <c r="D12" s="178" t="s">
        <v>225</v>
      </c>
      <c r="E12" s="31" t="s">
        <v>422</v>
      </c>
      <c r="F12" s="60">
        <v>4</v>
      </c>
      <c r="G12" s="125" t="str">
        <f>E8</f>
        <v>AAC</v>
      </c>
      <c r="H12" s="59">
        <v>1</v>
      </c>
      <c r="I12" s="46" t="str">
        <f>E5</f>
        <v>NOVA</v>
      </c>
      <c r="J12" s="47"/>
      <c r="K12" s="46"/>
      <c r="L12" s="67"/>
      <c r="M12" s="67"/>
      <c r="N12" s="67"/>
      <c r="R12" s="112"/>
      <c r="U12" s="192"/>
      <c r="AA12" s="24" t="str">
        <f>IF(AND(J12=K12),"EMPATE",(IF(J12&gt;K12,G12,I12)))</f>
        <v>EMPATE</v>
      </c>
      <c r="AB12" s="192">
        <f>IF(AI12=AJ12,"EMPATE",)</f>
        <v>0</v>
      </c>
      <c r="AC12" s="24" t="str">
        <f>IF(AND(J12=K12),"EMPATE",(IF(J12&lt;K12,G12,I12)))</f>
        <v>EMPATE</v>
      </c>
      <c r="AD12" s="129"/>
      <c r="AI12" s="67" t="str">
        <f>IF(J12=K12,"EMPATE",)</f>
        <v>EMPATE</v>
      </c>
      <c r="AJ12" s="67" t="str">
        <f>IF(J12&lt;&gt;0,"EMPATE","vazio")</f>
        <v>vazio</v>
      </c>
    </row>
    <row r="13" spans="1:75" ht="18.75" customHeight="1" thickBot="1" x14ac:dyDescent="0.25">
      <c r="B13" s="174">
        <v>42480</v>
      </c>
      <c r="C13" s="28" t="s">
        <v>417</v>
      </c>
      <c r="D13" s="179" t="s">
        <v>226</v>
      </c>
      <c r="E13" s="58" t="s">
        <v>422</v>
      </c>
      <c r="F13" s="64">
        <v>3</v>
      </c>
      <c r="G13" s="126" t="str">
        <f>E7</f>
        <v>ENaval</v>
      </c>
      <c r="H13" s="63">
        <v>2</v>
      </c>
      <c r="I13" s="61" t="str">
        <f>E6</f>
        <v>U.Porto</v>
      </c>
      <c r="J13" s="62"/>
      <c r="K13" s="61"/>
      <c r="L13" s="67"/>
      <c r="R13" s="112"/>
      <c r="U13" s="192"/>
      <c r="AA13" s="24" t="str">
        <f t="shared" ref="AA13:AA17" si="0">IF(AND(J13=K13),"EMPATE",(IF(J13&gt;K13,G13,I13)))</f>
        <v>EMPATE</v>
      </c>
      <c r="AB13" s="192">
        <f t="shared" ref="AB13:AB17" si="1">IF(AI13=AJ13,"EMPATE",)</f>
        <v>0</v>
      </c>
      <c r="AC13" s="24" t="str">
        <f t="shared" ref="AC13:AC17" si="2">IF(AND(J13=K13),"EMPATE",(IF(J13&lt;K13,G13,I13)))</f>
        <v>EMPATE</v>
      </c>
      <c r="AD13" s="129"/>
      <c r="AI13" s="67" t="str">
        <f t="shared" ref="AI13:AI17" si="3">IF(J13=K13,"EMPATE",)</f>
        <v>EMPATE</v>
      </c>
      <c r="AJ13" s="67" t="str">
        <f t="shared" ref="AJ13:AJ17" si="4">IF(J13&lt;&gt;0,"EMPATE","vazio")</f>
        <v>vazio</v>
      </c>
    </row>
    <row r="14" spans="1:75" ht="18.75" customHeight="1" x14ac:dyDescent="0.2">
      <c r="B14" s="173">
        <v>42480</v>
      </c>
      <c r="C14" s="31" t="s">
        <v>304</v>
      </c>
      <c r="D14" s="32" t="s">
        <v>227</v>
      </c>
      <c r="E14" s="31" t="s">
        <v>422</v>
      </c>
      <c r="F14" s="60">
        <v>3</v>
      </c>
      <c r="G14" s="125" t="str">
        <f>E7</f>
        <v>ENaval</v>
      </c>
      <c r="H14" s="59">
        <v>1</v>
      </c>
      <c r="I14" s="46" t="str">
        <f>E5</f>
        <v>NOVA</v>
      </c>
      <c r="J14" s="47"/>
      <c r="K14" s="46"/>
      <c r="L14" s="67"/>
      <c r="R14" s="112"/>
      <c r="U14" s="192"/>
      <c r="AA14" s="24" t="str">
        <f t="shared" si="0"/>
        <v>EMPATE</v>
      </c>
      <c r="AB14" s="192">
        <f t="shared" si="1"/>
        <v>0</v>
      </c>
      <c r="AC14" s="24" t="str">
        <f t="shared" si="2"/>
        <v>EMPATE</v>
      </c>
      <c r="AD14" s="129"/>
      <c r="AI14" s="67" t="str">
        <f t="shared" si="3"/>
        <v>EMPATE</v>
      </c>
      <c r="AJ14" s="67" t="str">
        <f t="shared" si="4"/>
        <v>vazio</v>
      </c>
    </row>
    <row r="15" spans="1:75" ht="18.75" customHeight="1" thickBot="1" x14ac:dyDescent="0.25">
      <c r="B15" s="174">
        <v>42480</v>
      </c>
      <c r="C15" s="58" t="s">
        <v>427</v>
      </c>
      <c r="D15" s="28" t="s">
        <v>228</v>
      </c>
      <c r="E15" s="58" t="s">
        <v>422</v>
      </c>
      <c r="F15" s="57">
        <v>2</v>
      </c>
      <c r="G15" s="127" t="str">
        <f>E6</f>
        <v>U.Porto</v>
      </c>
      <c r="H15" s="56">
        <v>4</v>
      </c>
      <c r="I15" s="43" t="str">
        <f>E8</f>
        <v>AAC</v>
      </c>
      <c r="J15" s="44"/>
      <c r="K15" s="43"/>
      <c r="L15" s="67"/>
      <c r="R15" s="112"/>
      <c r="U15" s="192"/>
      <c r="AA15" s="24" t="str">
        <f t="shared" si="0"/>
        <v>EMPATE</v>
      </c>
      <c r="AB15" s="192">
        <f t="shared" si="1"/>
        <v>0</v>
      </c>
      <c r="AC15" s="2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75" ht="18.75" customHeight="1" x14ac:dyDescent="0.2">
      <c r="B16" s="173">
        <v>42480</v>
      </c>
      <c r="C16" s="31" t="s">
        <v>349</v>
      </c>
      <c r="D16" s="32" t="s">
        <v>229</v>
      </c>
      <c r="E16" s="31" t="s">
        <v>422</v>
      </c>
      <c r="F16" s="60">
        <v>4</v>
      </c>
      <c r="G16" s="125" t="str">
        <f>E8</f>
        <v>AAC</v>
      </c>
      <c r="H16" s="59">
        <v>3</v>
      </c>
      <c r="I16" s="46" t="str">
        <f>E7</f>
        <v>ENaval</v>
      </c>
      <c r="J16" s="47"/>
      <c r="K16" s="46"/>
      <c r="L16" s="67"/>
      <c r="U16" s="192"/>
      <c r="AA16" s="24" t="str">
        <f t="shared" si="0"/>
        <v>EMPATE</v>
      </c>
      <c r="AB16" s="192">
        <f t="shared" si="1"/>
        <v>0</v>
      </c>
      <c r="AC16" s="24" t="str">
        <f t="shared" si="2"/>
        <v>EMPATE</v>
      </c>
      <c r="AD16" s="129"/>
      <c r="AE16" s="129"/>
      <c r="AF16" s="129"/>
      <c r="AG16" s="190"/>
      <c r="AH16" s="190"/>
      <c r="AI16" s="67" t="str">
        <f t="shared" si="3"/>
        <v>EMPATE</v>
      </c>
      <c r="AJ16" s="67" t="str">
        <f t="shared" si="4"/>
        <v>vazio</v>
      </c>
    </row>
    <row r="17" spans="2:36" ht="18.75" customHeight="1" thickBot="1" x14ac:dyDescent="0.25">
      <c r="B17" s="174">
        <v>42480</v>
      </c>
      <c r="C17" s="58" t="s">
        <v>302</v>
      </c>
      <c r="D17" s="28" t="s">
        <v>230</v>
      </c>
      <c r="E17" s="58" t="s">
        <v>422</v>
      </c>
      <c r="F17" s="57">
        <v>1</v>
      </c>
      <c r="G17" s="127" t="str">
        <f>E5</f>
        <v>NOVA</v>
      </c>
      <c r="H17" s="56">
        <v>2</v>
      </c>
      <c r="I17" s="43" t="str">
        <f>E6</f>
        <v>U.Porto</v>
      </c>
      <c r="J17" s="44"/>
      <c r="K17" s="43"/>
      <c r="L17" s="67"/>
      <c r="R17" s="24"/>
      <c r="U17" s="192"/>
      <c r="AA17" s="24" t="str">
        <f t="shared" si="0"/>
        <v>EMPATE</v>
      </c>
      <c r="AB17" s="192">
        <f t="shared" si="1"/>
        <v>0</v>
      </c>
      <c r="AC17" s="24" t="str">
        <f t="shared" si="2"/>
        <v>EMPATE</v>
      </c>
      <c r="AD17" s="129"/>
      <c r="AE17" s="129"/>
      <c r="AF17" s="129"/>
      <c r="AG17" s="129"/>
      <c r="AH17" s="129"/>
      <c r="AI17" s="67" t="str">
        <f t="shared" si="3"/>
        <v>EMPATE</v>
      </c>
      <c r="AJ17" s="67" t="str">
        <f t="shared" si="4"/>
        <v>vazio</v>
      </c>
    </row>
    <row r="18" spans="2:36" s="186" customFormat="1" ht="18.75" customHeight="1" x14ac:dyDescent="0.2">
      <c r="B18" s="55"/>
      <c r="C18" s="54"/>
      <c r="D18" s="51"/>
      <c r="E18" s="51"/>
      <c r="F18" s="51"/>
      <c r="G18" s="213"/>
      <c r="H18" s="52"/>
      <c r="I18" s="51"/>
      <c r="J18" s="51"/>
      <c r="K18" s="51"/>
      <c r="L18" s="67"/>
      <c r="R18" s="189"/>
      <c r="AA18" s="129"/>
      <c r="AB18" s="129"/>
      <c r="AC18" s="129"/>
      <c r="AD18" s="129"/>
      <c r="AE18" s="129"/>
      <c r="AF18" s="129"/>
      <c r="AG18" s="129"/>
      <c r="AH18" s="129"/>
    </row>
    <row r="19" spans="2:36" s="129" customFormat="1" ht="18.75" customHeight="1" thickBot="1" x14ac:dyDescent="0.25"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M19" s="24"/>
      <c r="N19" s="24"/>
      <c r="R19" s="24"/>
    </row>
    <row r="20" spans="2:36" s="129" customFormat="1" ht="18.75" customHeight="1" thickBot="1" x14ac:dyDescent="0.25">
      <c r="B20" s="121" t="s">
        <v>12</v>
      </c>
      <c r="C20" s="333" t="s">
        <v>11</v>
      </c>
      <c r="D20" s="170" t="s">
        <v>10</v>
      </c>
      <c r="E20" s="113" t="s">
        <v>9</v>
      </c>
      <c r="F20" s="171" t="s">
        <v>52</v>
      </c>
      <c r="G20" s="171" t="s">
        <v>8</v>
      </c>
      <c r="H20" s="122" t="s">
        <v>7</v>
      </c>
      <c r="I20" s="113" t="s">
        <v>6</v>
      </c>
      <c r="J20" s="123" t="s">
        <v>5</v>
      </c>
      <c r="K20" s="121" t="s">
        <v>4</v>
      </c>
      <c r="L20" s="24"/>
      <c r="M20" s="24"/>
      <c r="N20" s="24"/>
      <c r="R20" s="24"/>
      <c r="AA20" s="193" t="s">
        <v>71</v>
      </c>
      <c r="AB20" s="194" t="s">
        <v>72</v>
      </c>
      <c r="AC20" s="195" t="s">
        <v>73</v>
      </c>
      <c r="AD20" s="24"/>
      <c r="AE20" s="193" t="s">
        <v>74</v>
      </c>
      <c r="AF20" s="196" t="s">
        <v>75</v>
      </c>
      <c r="AG20" s="197" t="s">
        <v>76</v>
      </c>
      <c r="AH20" s="24"/>
    </row>
    <row r="21" spans="2:36" ht="18.75" customHeight="1" x14ac:dyDescent="0.2">
      <c r="B21" s="14" t="s">
        <v>3</v>
      </c>
      <c r="C21" s="334" t="str">
        <f>E7</f>
        <v>ENaval</v>
      </c>
      <c r="D21" s="16">
        <f>E21+F21+G21</f>
        <v>0</v>
      </c>
      <c r="E21" s="136">
        <f>COUNTIFS($AA$12:$AA$17,C21)</f>
        <v>0</v>
      </c>
      <c r="F21" s="335">
        <f>AG21</f>
        <v>0</v>
      </c>
      <c r="G21" s="156">
        <f>COUNTIFS($AC$12:$AC$17,C21)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7">
        <f>(E21*3)+(F21*2)+G21</f>
        <v>0</v>
      </c>
      <c r="L21" s="507"/>
      <c r="M21" s="67"/>
      <c r="N21" s="67"/>
      <c r="O21" s="67"/>
      <c r="P21" s="24"/>
      <c r="Q21" s="189"/>
      <c r="R21" s="189"/>
      <c r="AA21" s="155">
        <f>SUMIFS($J$12:$J$17,$G$12:$G$17,"&lt;&gt;B23",$I$12:$I$17,$C21)</f>
        <v>0</v>
      </c>
      <c r="AB21" s="198">
        <f>SUMIFS($K$12:$K$17,$I$12:$I$17,"&lt;&gt;B23",$G$12:$G$17,$C21)</f>
        <v>0</v>
      </c>
      <c r="AC21" s="199">
        <f>SUM(AA21:AB21)</f>
        <v>0</v>
      </c>
      <c r="AD21" s="190"/>
      <c r="AE21" s="133">
        <f>COUNTIFS($AB$12:$AB$17,"EMPATE",G12:G17,C21)</f>
        <v>0</v>
      </c>
      <c r="AF21" s="202">
        <f>COUNTIFS($AB$12:$AB$17,"EMPATE",I12:I17,C21)</f>
        <v>0</v>
      </c>
      <c r="AG21" s="203">
        <f>SUM(AE21:AF21)</f>
        <v>0</v>
      </c>
      <c r="AH21" s="190"/>
    </row>
    <row r="22" spans="2:36" s="129" customFormat="1" ht="18.75" customHeight="1" x14ac:dyDescent="0.2">
      <c r="B22" s="8" t="s">
        <v>2</v>
      </c>
      <c r="C22" s="11" t="str">
        <f>E5</f>
        <v>NOVA</v>
      </c>
      <c r="D22" s="10">
        <f>E22+F22+G22</f>
        <v>0</v>
      </c>
      <c r="E22" s="139">
        <f>COUNTIFS($AA$12:$AA$17,C22)</f>
        <v>0</v>
      </c>
      <c r="F22" s="163">
        <f>AG22</f>
        <v>0</v>
      </c>
      <c r="G22" s="157">
        <f>COUNTIFS($AC$12:$AC$17,C22)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>(E22*3)+(F22*2)+G22</f>
        <v>0</v>
      </c>
      <c r="L22" s="507"/>
      <c r="M22" s="24"/>
      <c r="N22" s="24"/>
      <c r="R22" s="24"/>
      <c r="AA22" s="155">
        <f>SUMIFS($J$12:$J$17,$G$12:$G$17,"&lt;&gt;B21",$I$12:$I$17,$C22)</f>
        <v>0</v>
      </c>
      <c r="AB22" s="198">
        <f>SUMIFS($K$12:$K$17,$I$12:$I$17,"&lt;&gt;B21",$G$12:$G$17,$C22)</f>
        <v>0</v>
      </c>
      <c r="AC22" s="199">
        <f>SUM(AA22:AB22)</f>
        <v>0</v>
      </c>
      <c r="AD22" s="190"/>
      <c r="AE22" s="155">
        <f>COUNTIFS($AB$12:$AB$17,"EMPATE",G12:G17,C22)</f>
        <v>0</v>
      </c>
      <c r="AF22" s="200">
        <f>COUNTIFS($AB$12:$AB$17,"EMPATE",I12:I17,C22)</f>
        <v>0</v>
      </c>
      <c r="AG22" s="201">
        <f>SUM(AE22:AF22)</f>
        <v>0</v>
      </c>
      <c r="AH22" s="190"/>
    </row>
    <row r="23" spans="2:36" ht="18.75" customHeight="1" thickBot="1" x14ac:dyDescent="0.25">
      <c r="B23" s="8" t="s">
        <v>1</v>
      </c>
      <c r="C23" s="11" t="str">
        <f>E8</f>
        <v>AAC</v>
      </c>
      <c r="D23" s="10">
        <f t="shared" ref="D23" si="5">E23+F23+G23</f>
        <v>0</v>
      </c>
      <c r="E23" s="139">
        <f>COUNTIFS($AA$12:$AA$17,C23)</f>
        <v>0</v>
      </c>
      <c r="F23" s="180">
        <f>AG23</f>
        <v>0</v>
      </c>
      <c r="G23" s="157">
        <f>COUNTIFS($AC$12:$AC$17,C23)</f>
        <v>0</v>
      </c>
      <c r="H23" s="9">
        <f>SUMIFS(K12:K17,I12:I17,C23)+SUMIFS(J12:J17,G12:G17,C23)</f>
        <v>0</v>
      </c>
      <c r="I23" s="116">
        <f>AC23</f>
        <v>0</v>
      </c>
      <c r="J23" s="160">
        <f>H23-I23</f>
        <v>0</v>
      </c>
      <c r="K23" s="7">
        <f>(E23*3)+(F23*2)+G23</f>
        <v>0</v>
      </c>
      <c r="L23" s="507"/>
      <c r="M23" s="67"/>
      <c r="N23" s="67"/>
      <c r="R23" s="189"/>
      <c r="AA23" s="204">
        <f>SUMIFS($J$12:$J$17,$G$12:$G$17,"&lt;&gt;B24",$I$12:$I$17,$C23)</f>
        <v>0</v>
      </c>
      <c r="AB23" s="205">
        <f>SUMIFS($K$12:$K$17,$I$12:$I$17,"&lt;&gt;B24",$G$12:$G$17,$C23)</f>
        <v>0</v>
      </c>
      <c r="AC23" s="206">
        <f>SUM(AA23:AB23)</f>
        <v>0</v>
      </c>
      <c r="AD23" s="190"/>
      <c r="AE23" s="134">
        <f>COUNTIFS($AB$12:$AB$17,"EMPATE",G12:G17,C23)</f>
        <v>0</v>
      </c>
      <c r="AF23" s="207">
        <f>COUNTIFS($AB$12:$AB$17,"EMPATE",I12:I17,C23)</f>
        <v>0</v>
      </c>
      <c r="AG23" s="208">
        <f>SUM(AE23:AF23)</f>
        <v>0</v>
      </c>
      <c r="AH23" s="190"/>
    </row>
    <row r="24" spans="2:36" ht="18.75" customHeight="1" thickBot="1" x14ac:dyDescent="0.25">
      <c r="B24" s="3">
        <v>4</v>
      </c>
      <c r="C24" s="6" t="str">
        <f>E6</f>
        <v>U.Porto</v>
      </c>
      <c r="D24" s="5">
        <f>E24+F24+G24</f>
        <v>0</v>
      </c>
      <c r="E24" s="142">
        <f>COUNTIFS($AA$12:$AA$17,C24)</f>
        <v>0</v>
      </c>
      <c r="F24" s="181">
        <f>AG24</f>
        <v>0</v>
      </c>
      <c r="G24" s="158">
        <f>COUNTIFS($AC$12:$AC$17,C24)</f>
        <v>0</v>
      </c>
      <c r="H24" s="4">
        <f>SUMIFS(K12:K17,I12:I17,C24)+SUMIFS(J12:J17,G12:G17,C24)</f>
        <v>0</v>
      </c>
      <c r="I24" s="117">
        <f>AC24</f>
        <v>0</v>
      </c>
      <c r="J24" s="161">
        <f>H24-I24</f>
        <v>0</v>
      </c>
      <c r="K24" s="2">
        <f t="shared" ref="K24" si="6">(E24*3)+(F24*2)+G24</f>
        <v>0</v>
      </c>
      <c r="L24" s="67"/>
      <c r="M24" s="67"/>
      <c r="N24" s="67"/>
      <c r="O24" s="67"/>
      <c r="P24" s="24"/>
      <c r="Q24" s="189"/>
      <c r="R24" s="189"/>
      <c r="AA24" s="155">
        <f>SUMIFS($J$12:$J$17,$G$12:$G$17,"&lt;&gt;B22",$I$12:$I$17,$C24)</f>
        <v>0</v>
      </c>
      <c r="AB24" s="198">
        <f>SUMIFS($K$12:$K$17,$I$12:$I$17,"&lt;&gt;B22",$G$12:$G$17,$C24)</f>
        <v>0</v>
      </c>
      <c r="AC24" s="199">
        <f t="shared" ref="AC24" si="7">SUM(AA24:AB24)</f>
        <v>0</v>
      </c>
      <c r="AD24" s="190"/>
      <c r="AE24" s="133">
        <f>COUNTIFS($AB$12:$AB$17,"EMPATE",G12:G17,C24)</f>
        <v>0</v>
      </c>
      <c r="AF24" s="202">
        <f>COUNTIFS($AB$12:$AB$17,"EMPATE",I12:I17,C24)</f>
        <v>0</v>
      </c>
      <c r="AG24" s="203">
        <f>SUM(AE24:AF24)</f>
        <v>0</v>
      </c>
      <c r="AH24" s="190"/>
    </row>
    <row r="25" spans="2:36" s="186" customFormat="1" ht="18.75" customHeight="1" thickBot="1" x14ac:dyDescent="0.25">
      <c r="G25" s="212"/>
      <c r="AA25" s="129"/>
      <c r="AB25" s="129"/>
      <c r="AC25" s="129"/>
      <c r="AD25" s="129"/>
      <c r="AE25" s="129"/>
      <c r="AF25" s="129"/>
    </row>
    <row r="26" spans="2:36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AA26" s="129"/>
      <c r="AB26" s="129"/>
      <c r="AC26" s="129"/>
      <c r="AD26" s="129"/>
      <c r="AE26" s="129"/>
      <c r="AF26" s="129"/>
    </row>
    <row r="27" spans="2:36" ht="18.75" customHeight="1" thickBot="1" x14ac:dyDescent="0.25">
      <c r="B27" s="66" t="s">
        <v>19</v>
      </c>
      <c r="C27" s="169" t="s">
        <v>18</v>
      </c>
      <c r="D27" s="49" t="s">
        <v>17</v>
      </c>
      <c r="E27" s="168" t="s">
        <v>77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AA27" s="190" t="s">
        <v>53</v>
      </c>
      <c r="AB27" s="192" t="s">
        <v>70</v>
      </c>
      <c r="AC27" s="190" t="s">
        <v>54</v>
      </c>
      <c r="AD27" s="129"/>
      <c r="AE27" s="129"/>
      <c r="AF27" s="129"/>
    </row>
    <row r="28" spans="2:36" ht="18.75" customHeight="1" x14ac:dyDescent="0.2">
      <c r="B28" s="173">
        <v>42480</v>
      </c>
      <c r="C28" s="31" t="s">
        <v>350</v>
      </c>
      <c r="D28" s="32" t="s">
        <v>231</v>
      </c>
      <c r="E28" s="31" t="s">
        <v>422</v>
      </c>
      <c r="F28" s="60">
        <v>4</v>
      </c>
      <c r="G28" s="125" t="str">
        <f>G8</f>
        <v>AAUBI</v>
      </c>
      <c r="H28" s="59">
        <v>1</v>
      </c>
      <c r="I28" s="46" t="str">
        <f>G5</f>
        <v>AAUE</v>
      </c>
      <c r="J28" s="47"/>
      <c r="K28" s="46"/>
      <c r="AA28" s="24" t="str">
        <f>IF(AND(J28=K28),"EMPATE",(IF(J28&gt;K28,G28,I28)))</f>
        <v>EMPATE</v>
      </c>
      <c r="AB28" s="192">
        <f>IF(AI28=AJ28,"EMPATE",)</f>
        <v>0</v>
      </c>
      <c r="AC28" s="24" t="str">
        <f>IF(AND(J28=K28),"EMPATE",(IF(J28&lt;K28,G28,I28)))</f>
        <v>EMPATE</v>
      </c>
      <c r="AI28" s="67" t="str">
        <f>IF(J28=K28,"EMPATE",)</f>
        <v>EMPATE</v>
      </c>
      <c r="AJ28" s="67" t="str">
        <f>IF(J28&lt;&gt;0,"EMPATE","vazio")</f>
        <v>vazio</v>
      </c>
    </row>
    <row r="29" spans="2:36" ht="18.75" customHeight="1" thickBot="1" x14ac:dyDescent="0.25">
      <c r="B29" s="174">
        <v>42480</v>
      </c>
      <c r="C29" s="58" t="s">
        <v>459</v>
      </c>
      <c r="D29" s="35" t="s">
        <v>232</v>
      </c>
      <c r="E29" s="58" t="s">
        <v>422</v>
      </c>
      <c r="F29" s="64">
        <v>3</v>
      </c>
      <c r="G29" s="126" t="str">
        <f>G7</f>
        <v>AEISA</v>
      </c>
      <c r="H29" s="63">
        <v>2</v>
      </c>
      <c r="I29" s="61" t="str">
        <f>G6</f>
        <v>AEIST</v>
      </c>
      <c r="J29" s="62"/>
      <c r="K29" s="61"/>
      <c r="AA29" s="24" t="str">
        <f t="shared" ref="AA29:AA33" si="8">IF(AND(J29=K29),"EMPATE",(IF(J29&gt;K29,G29,I29)))</f>
        <v>EMPATE</v>
      </c>
      <c r="AB29" s="192">
        <f t="shared" ref="AB29:AB33" si="9">IF(AI29=AJ29,"EMPATE",)</f>
        <v>0</v>
      </c>
      <c r="AC29" s="24" t="str">
        <f>IF(AND(J29=K29),"EMPATE",(IF(J29&lt;K29,G29,I29)))</f>
        <v>EMPATE</v>
      </c>
      <c r="AI29" s="67" t="str">
        <f t="shared" ref="AI29:AI33" si="10">IF(J29=K29,"EMPATE",)</f>
        <v>EMPATE</v>
      </c>
      <c r="AJ29" s="67" t="str">
        <f t="shared" ref="AJ29:AJ33" si="11">IF(J29&lt;&gt;0,"EMPATE","vazio")</f>
        <v>vazio</v>
      </c>
    </row>
    <row r="30" spans="2:36" ht="18.75" customHeight="1" x14ac:dyDescent="0.2">
      <c r="B30" s="173">
        <v>42480</v>
      </c>
      <c r="C30" s="31" t="s">
        <v>315</v>
      </c>
      <c r="D30" s="32" t="s">
        <v>233</v>
      </c>
      <c r="E30" s="31" t="s">
        <v>422</v>
      </c>
      <c r="F30" s="60">
        <v>3</v>
      </c>
      <c r="G30" s="125" t="str">
        <f>G7</f>
        <v>AEISA</v>
      </c>
      <c r="H30" s="59">
        <v>1</v>
      </c>
      <c r="I30" s="46" t="str">
        <f>G5</f>
        <v>AAUE</v>
      </c>
      <c r="J30" s="47"/>
      <c r="K30" s="46"/>
      <c r="AA30" s="24" t="str">
        <f t="shared" si="8"/>
        <v>EMPATE</v>
      </c>
      <c r="AB30" s="192">
        <f t="shared" si="9"/>
        <v>0</v>
      </c>
      <c r="AC30" s="24" t="str">
        <f t="shared" ref="AC30:AC33" si="12">IF(AND(J30=K30),"EMPATE",(IF(J30&lt;K30,G30,I30)))</f>
        <v>EMPATE</v>
      </c>
      <c r="AI30" s="67" t="str">
        <f t="shared" si="10"/>
        <v>EMPATE</v>
      </c>
      <c r="AJ30" s="67" t="str">
        <f t="shared" si="11"/>
        <v>vazio</v>
      </c>
    </row>
    <row r="31" spans="2:36" ht="18.75" customHeight="1" thickBot="1" x14ac:dyDescent="0.25">
      <c r="B31" s="174">
        <v>42480</v>
      </c>
      <c r="C31" s="58" t="s">
        <v>316</v>
      </c>
      <c r="D31" s="28" t="s">
        <v>234</v>
      </c>
      <c r="E31" s="58" t="s">
        <v>422</v>
      </c>
      <c r="F31" s="57">
        <v>2</v>
      </c>
      <c r="G31" s="127" t="str">
        <f>G6</f>
        <v>AEIST</v>
      </c>
      <c r="H31" s="56">
        <v>4</v>
      </c>
      <c r="I31" s="43" t="str">
        <f>G8</f>
        <v>AAUBI</v>
      </c>
      <c r="J31" s="44"/>
      <c r="K31" s="43"/>
      <c r="AA31" s="24" t="str">
        <f t="shared" si="8"/>
        <v>EMPATE</v>
      </c>
      <c r="AB31" s="192">
        <f t="shared" si="9"/>
        <v>0</v>
      </c>
      <c r="AC31" s="24" t="str">
        <f t="shared" si="12"/>
        <v>EMPATE</v>
      </c>
      <c r="AI31" s="67" t="str">
        <f t="shared" si="10"/>
        <v>EMPATE</v>
      </c>
      <c r="AJ31" s="67" t="str">
        <f t="shared" si="11"/>
        <v>vazio</v>
      </c>
    </row>
    <row r="32" spans="2:36" ht="18.75" customHeight="1" x14ac:dyDescent="0.2">
      <c r="B32" s="173">
        <v>42480</v>
      </c>
      <c r="C32" s="31" t="s">
        <v>313</v>
      </c>
      <c r="D32" s="32" t="s">
        <v>235</v>
      </c>
      <c r="E32" s="31" t="s">
        <v>422</v>
      </c>
      <c r="F32" s="60">
        <v>4</v>
      </c>
      <c r="G32" s="125" t="str">
        <f>G8</f>
        <v>AAUBI</v>
      </c>
      <c r="H32" s="59">
        <v>3</v>
      </c>
      <c r="I32" s="46" t="str">
        <f>G7</f>
        <v>AEISA</v>
      </c>
      <c r="J32" s="47"/>
      <c r="K32" s="46"/>
      <c r="AA32" s="24" t="str">
        <f t="shared" si="8"/>
        <v>EMPATE</v>
      </c>
      <c r="AB32" s="192">
        <f t="shared" si="9"/>
        <v>0</v>
      </c>
      <c r="AC32" s="24" t="str">
        <f t="shared" si="12"/>
        <v>EMPATE</v>
      </c>
      <c r="AI32" s="67" t="str">
        <f t="shared" si="10"/>
        <v>EMPATE</v>
      </c>
      <c r="AJ32" s="67" t="str">
        <f t="shared" si="11"/>
        <v>vazio</v>
      </c>
    </row>
    <row r="33" spans="2:36" ht="18.75" customHeight="1" thickBot="1" x14ac:dyDescent="0.25">
      <c r="B33" s="174">
        <v>42480</v>
      </c>
      <c r="C33" s="58" t="s">
        <v>460</v>
      </c>
      <c r="D33" s="28" t="s">
        <v>236</v>
      </c>
      <c r="E33" s="58" t="s">
        <v>422</v>
      </c>
      <c r="F33" s="57">
        <v>1</v>
      </c>
      <c r="G33" s="127" t="str">
        <f>G5</f>
        <v>AAUE</v>
      </c>
      <c r="H33" s="56">
        <v>2</v>
      </c>
      <c r="I33" s="43" t="str">
        <f>G6</f>
        <v>AEIST</v>
      </c>
      <c r="J33" s="44"/>
      <c r="K33" s="43"/>
      <c r="AA33" s="24" t="str">
        <f t="shared" si="8"/>
        <v>EMPATE</v>
      </c>
      <c r="AB33" s="192">
        <f t="shared" si="9"/>
        <v>0</v>
      </c>
      <c r="AC33" s="24" t="str">
        <f t="shared" si="12"/>
        <v>EMPATE</v>
      </c>
      <c r="AI33" s="67" t="str">
        <f t="shared" si="10"/>
        <v>EMPATE</v>
      </c>
      <c r="AJ33" s="67" t="str">
        <f t="shared" si="11"/>
        <v>vazio</v>
      </c>
    </row>
    <row r="34" spans="2:36" s="186" customFormat="1" ht="18.75" customHeight="1" x14ac:dyDescent="0.2">
      <c r="B34" s="55"/>
      <c r="C34" s="54"/>
      <c r="D34" s="51"/>
      <c r="E34" s="51"/>
      <c r="F34" s="51"/>
      <c r="G34" s="213"/>
      <c r="H34" s="52"/>
      <c r="I34" s="51"/>
      <c r="J34" s="51"/>
      <c r="K34" s="51"/>
    </row>
    <row r="35" spans="2:36" ht="18.75" customHeight="1" thickBot="1" x14ac:dyDescent="0.25">
      <c r="B35" s="534" t="s">
        <v>13</v>
      </c>
      <c r="C35" s="534"/>
      <c r="D35" s="534"/>
      <c r="E35" s="534"/>
      <c r="F35" s="534"/>
      <c r="G35" s="534"/>
      <c r="H35" s="534"/>
      <c r="I35" s="534"/>
      <c r="J35" s="534"/>
      <c r="K35" s="534"/>
    </row>
    <row r="36" spans="2:36" ht="18.75" customHeight="1" thickBot="1" x14ac:dyDescent="0.25">
      <c r="B36" s="121" t="s">
        <v>12</v>
      </c>
      <c r="C36" s="333" t="s">
        <v>11</v>
      </c>
      <c r="D36" s="337" t="s">
        <v>10</v>
      </c>
      <c r="E36" s="113" t="s">
        <v>9</v>
      </c>
      <c r="F36" s="171" t="s">
        <v>52</v>
      </c>
      <c r="G36" s="171" t="s">
        <v>8</v>
      </c>
      <c r="H36" s="122" t="s">
        <v>7</v>
      </c>
      <c r="I36" s="113" t="s">
        <v>6</v>
      </c>
      <c r="J36" s="123" t="s">
        <v>5</v>
      </c>
      <c r="K36" s="121" t="s">
        <v>4</v>
      </c>
      <c r="AA36" s="193" t="s">
        <v>71</v>
      </c>
      <c r="AB36" s="194" t="s">
        <v>72</v>
      </c>
      <c r="AC36" s="195" t="s">
        <v>73</v>
      </c>
      <c r="AD36" s="24"/>
      <c r="AE36" s="193" t="s">
        <v>74</v>
      </c>
      <c r="AF36" s="196" t="s">
        <v>75</v>
      </c>
      <c r="AG36" s="197" t="s">
        <v>76</v>
      </c>
      <c r="AH36" s="24"/>
    </row>
    <row r="37" spans="2:36" ht="18.75" customHeight="1" x14ac:dyDescent="0.2">
      <c r="B37" s="14" t="s">
        <v>3</v>
      </c>
      <c r="C37" s="334" t="str">
        <f>G6</f>
        <v>AEIST</v>
      </c>
      <c r="D37" s="14">
        <f>E37+F37+G37</f>
        <v>0</v>
      </c>
      <c r="E37" s="136">
        <f>COUNTIFS($AA$28:$AA$33,C37)</f>
        <v>0</v>
      </c>
      <c r="F37" s="162">
        <f>AG37</f>
        <v>0</v>
      </c>
      <c r="G37" s="156">
        <f>COUNTIFS($AC$28:$AC$33,C37)</f>
        <v>0</v>
      </c>
      <c r="H37" s="15">
        <f>SUMIFS(K28:K33,I28:I33,C37)+SUMIFS(J28:J33,G28:G33,C37)</f>
        <v>0</v>
      </c>
      <c r="I37" s="115">
        <f>AC37</f>
        <v>0</v>
      </c>
      <c r="J37" s="336">
        <f>H37-I37</f>
        <v>0</v>
      </c>
      <c r="K37" s="13">
        <f>(E37*3)+(F37*2)+G37</f>
        <v>0</v>
      </c>
      <c r="AA37" s="155">
        <f>SUMIFS($J$28:$J$33,$G$28:$G$33,"&lt;&gt;B21",$I$28:$I$33,$C37)</f>
        <v>0</v>
      </c>
      <c r="AB37" s="198">
        <f>SUMIFS($K$28:$K$33,$I$28:$I$33,"&lt;&gt;B21",$G$28:$G$33,$C37)</f>
        <v>0</v>
      </c>
      <c r="AC37" s="199">
        <f>SUM(AA37:AB37)</f>
        <v>0</v>
      </c>
      <c r="AD37" s="190"/>
      <c r="AE37" s="133">
        <f>COUNTIFS($AB$28:$AB$33,"EMPATE",G28:G33,C37)</f>
        <v>0</v>
      </c>
      <c r="AF37" s="202">
        <f>COUNTIFS($AB$28:$AB$33,"EMPATE",I28:I33,C37)</f>
        <v>0</v>
      </c>
      <c r="AG37" s="203">
        <f>SUM(AE37:AF37)</f>
        <v>0</v>
      </c>
      <c r="AH37" s="190"/>
    </row>
    <row r="38" spans="2:36" ht="18.75" customHeight="1" x14ac:dyDescent="0.2">
      <c r="B38" s="8" t="s">
        <v>2</v>
      </c>
      <c r="C38" s="11" t="str">
        <f>G7</f>
        <v>AEISA</v>
      </c>
      <c r="D38" s="8">
        <f t="shared" ref="D38:D39" si="13">E38+F38+G38</f>
        <v>0</v>
      </c>
      <c r="E38" s="139">
        <f>COUNTIFS($AA$28:$AA$33,C38)</f>
        <v>0</v>
      </c>
      <c r="F38" s="163">
        <f>AG38</f>
        <v>0</v>
      </c>
      <c r="G38" s="157">
        <f>COUNTIFS($AC$28:$AC$33,C38)</f>
        <v>0</v>
      </c>
      <c r="H38" s="9">
        <f>SUMIFS(K28:K33,I28:I33,C38)+SUMIFS(J28:J33,G28:G33,C38)</f>
        <v>0</v>
      </c>
      <c r="I38" s="116">
        <f>AC38</f>
        <v>0</v>
      </c>
      <c r="J38" s="160">
        <f>H38-I38</f>
        <v>0</v>
      </c>
      <c r="K38" s="7">
        <f t="shared" ref="K38:K39" si="14">(E38*3)+(F38*2)+G38</f>
        <v>0</v>
      </c>
      <c r="AA38" s="155">
        <f>SUMIFS($J$28:$J$33,$G$28:$G$33,"&lt;&gt;B21",$I$28:$I$33,$C38)</f>
        <v>0</v>
      </c>
      <c r="AB38" s="198">
        <f>SUMIFS($K$28:$K$33,$I$28:$I$33,"&lt;&gt;B21",$G$28:$G$33,$C38)</f>
        <v>0</v>
      </c>
      <c r="AC38" s="199">
        <f t="shared" ref="AC38:AC39" si="15">SUM(AA38:AB38)</f>
        <v>0</v>
      </c>
      <c r="AD38" s="190"/>
      <c r="AE38" s="133">
        <f>COUNTIFS($AB$28:$AB$33,"EMPATE",G28:G33,C38)</f>
        <v>0</v>
      </c>
      <c r="AF38" s="202">
        <f>COUNTIFS($AB$28:$AB$33,"EMPATE",I28:I33,C38)</f>
        <v>0</v>
      </c>
      <c r="AG38" s="203">
        <f>SUM(AE38:AF38)</f>
        <v>0</v>
      </c>
      <c r="AH38" s="190"/>
    </row>
    <row r="39" spans="2:36" ht="18.75" customHeight="1" thickBot="1" x14ac:dyDescent="0.25">
      <c r="B39" s="8" t="s">
        <v>1</v>
      </c>
      <c r="C39" s="11" t="str">
        <f>G8</f>
        <v>AAUBI</v>
      </c>
      <c r="D39" s="8">
        <f t="shared" si="13"/>
        <v>0</v>
      </c>
      <c r="E39" s="139">
        <f>COUNTIFS($AA$28:$AA$33,C39)</f>
        <v>0</v>
      </c>
      <c r="F39" s="163">
        <f>AG39</f>
        <v>0</v>
      </c>
      <c r="G39" s="157">
        <f>COUNTIFS($AC$28:$AC$33,C39)</f>
        <v>0</v>
      </c>
      <c r="H39" s="9">
        <f>SUMIFS(K28:K33,I28:I33,C39)+SUMIFS(J28:J33,G28:G33,C39)</f>
        <v>0</v>
      </c>
      <c r="I39" s="116">
        <f>AC39</f>
        <v>0</v>
      </c>
      <c r="J39" s="160">
        <f>H39-I39</f>
        <v>0</v>
      </c>
      <c r="K39" s="7">
        <f t="shared" si="14"/>
        <v>0</v>
      </c>
      <c r="AA39" s="204">
        <f>SUMIFS($J$28:$J$33,$G$28:$G$33,"&lt;&gt;B21",$I$28:$I$33,$C39)</f>
        <v>0</v>
      </c>
      <c r="AB39" s="205">
        <f>SUMIFS($K$28:$K$33,$I$28:$I$33,"&lt;&gt;B21",$G$28:$G$33,$C39)</f>
        <v>0</v>
      </c>
      <c r="AC39" s="206">
        <f t="shared" si="15"/>
        <v>0</v>
      </c>
      <c r="AD39" s="190"/>
      <c r="AE39" s="134">
        <f>COUNTIFS($AB$28:$AB$33,"EMPATE",G28:G33,C39)</f>
        <v>0</v>
      </c>
      <c r="AF39" s="207">
        <f>COUNTIFS($AB$28:$AB$33,"EMPATE",I28:I33,C39)</f>
        <v>0</v>
      </c>
      <c r="AG39" s="208">
        <f>SUM(AE39:AF39)</f>
        <v>0</v>
      </c>
      <c r="AH39" s="190"/>
    </row>
    <row r="40" spans="2:36" ht="18.75" customHeight="1" thickBot="1" x14ac:dyDescent="0.25">
      <c r="B40" s="3" t="s">
        <v>0</v>
      </c>
      <c r="C40" s="6" t="str">
        <f>G5</f>
        <v>AAUE</v>
      </c>
      <c r="D40" s="3">
        <f>E40+F40+G40</f>
        <v>0</v>
      </c>
      <c r="E40" s="142">
        <f>COUNTIFS($AA$28:$AA$33,C40)</f>
        <v>0</v>
      </c>
      <c r="F40" s="164">
        <f>AG40</f>
        <v>0</v>
      </c>
      <c r="G40" s="158">
        <f>COUNTIFS($AC$28:$AC$33,C40)</f>
        <v>0</v>
      </c>
      <c r="H40" s="4">
        <f>SUMIFS(K28:K33,I28:I33,C40)+SUMIFS(J28:J33,G28:G33,C40)</f>
        <v>0</v>
      </c>
      <c r="I40" s="117">
        <f>AC40</f>
        <v>0</v>
      </c>
      <c r="J40" s="161">
        <f>H40-I40</f>
        <v>0</v>
      </c>
      <c r="K40" s="2">
        <f>(E40*3)+(F40*2)+G40</f>
        <v>0</v>
      </c>
      <c r="AA40" s="209">
        <f>SUMIFS($J$28:$J$33,$G$28:$G$33,"&lt;&gt;B21",$I$28:$I$33,$C40)</f>
        <v>0</v>
      </c>
      <c r="AB40" s="162">
        <f>SUMIFS($K$28:$K$33,$I$28:$I$33,"&lt;&gt;B21",$G$28:$G$33,$C40)</f>
        <v>0</v>
      </c>
      <c r="AC40" s="210">
        <f>SUM(AA40:AB40)</f>
        <v>0</v>
      </c>
      <c r="AD40" s="190"/>
      <c r="AE40" s="155">
        <f>COUNTIFS($AB$28:$AB$33,"EMPATE",G28:G33,C40)</f>
        <v>0</v>
      </c>
      <c r="AF40" s="200">
        <f>COUNTIFS($AB$28:$AB$33,"EMPATE",I28:I33,C40)</f>
        <v>0</v>
      </c>
      <c r="AG40" s="201">
        <f>SUM(AE40:AF40)</f>
        <v>0</v>
      </c>
      <c r="AH40" s="190"/>
    </row>
    <row r="41" spans="2:36" s="186" customFormat="1" ht="18.75" customHeight="1" x14ac:dyDescent="0.2">
      <c r="G41" s="212"/>
    </row>
    <row r="42" spans="2:36" s="186" customFormat="1" ht="18.75" thickBot="1" x14ac:dyDescent="0.25">
      <c r="G42" s="212"/>
    </row>
    <row r="43" spans="2:36" ht="18.75" thickBot="1" x14ac:dyDescent="0.25">
      <c r="B43" s="525" t="s">
        <v>31</v>
      </c>
      <c r="C43" s="526"/>
      <c r="D43" s="526"/>
      <c r="E43" s="526"/>
      <c r="F43" s="526"/>
      <c r="G43" s="526"/>
      <c r="H43" s="526"/>
      <c r="I43" s="526"/>
      <c r="J43" s="526"/>
      <c r="K43" s="527"/>
      <c r="AA43" s="190"/>
      <c r="AB43" s="190"/>
    </row>
    <row r="44" spans="2:36" ht="18.75" thickBot="1" x14ac:dyDescent="0.25">
      <c r="B44" s="66" t="s">
        <v>19</v>
      </c>
      <c r="C44" s="169" t="s">
        <v>18</v>
      </c>
      <c r="D44" s="49" t="s">
        <v>17</v>
      </c>
      <c r="E44" s="168" t="s">
        <v>77</v>
      </c>
      <c r="F44" s="519" t="s">
        <v>16</v>
      </c>
      <c r="G44" s="520"/>
      <c r="H44" s="520" t="s">
        <v>15</v>
      </c>
      <c r="I44" s="521"/>
      <c r="J44" s="528" t="s">
        <v>14</v>
      </c>
      <c r="K44" s="523"/>
      <c r="AA44" s="190" t="s">
        <v>53</v>
      </c>
      <c r="AB44" s="190" t="s">
        <v>54</v>
      </c>
    </row>
    <row r="45" spans="2:36" x14ac:dyDescent="0.2">
      <c r="B45" s="173">
        <v>42481</v>
      </c>
      <c r="C45" s="508" t="s">
        <v>612</v>
      </c>
      <c r="D45" s="32" t="s">
        <v>237</v>
      </c>
      <c r="E45" s="32" t="s">
        <v>428</v>
      </c>
      <c r="F45" s="282" t="s">
        <v>32</v>
      </c>
      <c r="G45" s="125"/>
      <c r="H45" s="283" t="s">
        <v>35</v>
      </c>
      <c r="I45" s="46"/>
      <c r="J45" s="47"/>
      <c r="K45" s="46"/>
      <c r="AA45" s="24" t="str">
        <f>IF(OR(J45="",K45=""),"",(IF(J45&gt;K45,G45,I45)))</f>
        <v/>
      </c>
      <c r="AB45" s="24" t="str">
        <f>IF(OR(J45="",K45=""),"",(IF(J45&lt;K45,G45,I45)))</f>
        <v/>
      </c>
    </row>
    <row r="46" spans="2:36" ht="18.75" thickBot="1" x14ac:dyDescent="0.25">
      <c r="B46" s="174">
        <v>42481</v>
      </c>
      <c r="C46" s="509" t="s">
        <v>504</v>
      </c>
      <c r="D46" s="35" t="s">
        <v>238</v>
      </c>
      <c r="E46" s="35" t="s">
        <v>428</v>
      </c>
      <c r="F46" s="279" t="s">
        <v>33</v>
      </c>
      <c r="G46" s="338"/>
      <c r="H46" s="281" t="s">
        <v>34</v>
      </c>
      <c r="I46" s="43"/>
      <c r="J46" s="62"/>
      <c r="K46" s="61"/>
      <c r="AA46" s="24" t="str">
        <f t="shared" ref="AA46:AA48" si="16">IF(OR(J46="",K46=""),"",(IF(J46&gt;K46,G46,I46)))</f>
        <v/>
      </c>
      <c r="AB46" s="24" t="str">
        <f t="shared" ref="AB46:AB48" si="17">IF(OR(J46="",K46=""),"",(IF(J46&lt;K46,G46,I46)))</f>
        <v/>
      </c>
    </row>
    <row r="47" spans="2:36" x14ac:dyDescent="0.2">
      <c r="B47" s="173">
        <v>42481</v>
      </c>
      <c r="C47" s="511" t="s">
        <v>417</v>
      </c>
      <c r="D47" s="32" t="s">
        <v>239</v>
      </c>
      <c r="E47" s="32" t="s">
        <v>428</v>
      </c>
      <c r="F47" s="282" t="s">
        <v>367</v>
      </c>
      <c r="G47" s="125" t="str">
        <f>IF(OR(J45="",K45=""),"",(IF(J45&lt;K45,G45,I45)))</f>
        <v/>
      </c>
      <c r="H47" s="283" t="s">
        <v>366</v>
      </c>
      <c r="I47" s="165" t="str">
        <f>IF(OR(J46="",K46=""),"",(IF(J46&lt;K46,G46,I46)))</f>
        <v/>
      </c>
      <c r="J47" s="60"/>
      <c r="K47" s="46"/>
      <c r="AA47" s="24" t="str">
        <f t="shared" si="16"/>
        <v/>
      </c>
      <c r="AB47" s="24" t="str">
        <f t="shared" si="17"/>
        <v/>
      </c>
    </row>
    <row r="48" spans="2:36" ht="18.75" thickBot="1" x14ac:dyDescent="0.25">
      <c r="B48" s="174">
        <v>42481</v>
      </c>
      <c r="C48" s="509" t="s">
        <v>306</v>
      </c>
      <c r="D48" s="28" t="s">
        <v>240</v>
      </c>
      <c r="E48" s="28" t="s">
        <v>428</v>
      </c>
      <c r="F48" s="279" t="s">
        <v>365</v>
      </c>
      <c r="G48" s="127" t="str">
        <f>IF(OR(J45="",K45=""),"",(IF(J45&gt;K45,G45,I45)))</f>
        <v/>
      </c>
      <c r="H48" s="281" t="s">
        <v>368</v>
      </c>
      <c r="I48" s="86" t="str">
        <f>IF(OR(J46="",K46=""),"",(IF(J46&gt;K46,G46,I46)))</f>
        <v/>
      </c>
      <c r="J48" s="57"/>
      <c r="K48" s="43"/>
      <c r="AA48" s="24" t="str">
        <f t="shared" si="16"/>
        <v/>
      </c>
      <c r="AB48" s="24" t="str">
        <f t="shared" si="17"/>
        <v/>
      </c>
    </row>
    <row r="49" spans="2:37" x14ac:dyDescent="0.2">
      <c r="B49" s="186"/>
      <c r="C49" s="186"/>
      <c r="D49" s="186"/>
      <c r="E49" s="186"/>
      <c r="F49" s="186"/>
      <c r="G49" s="212"/>
      <c r="H49" s="186"/>
      <c r="I49" s="186"/>
      <c r="J49" s="186"/>
      <c r="K49" s="186"/>
      <c r="AA49" s="24" t="str">
        <f t="shared" ref="AA49" si="18">IF(OR(P49="",Q49=""),"",(IF(P49&gt;Q49,G49,I49)))</f>
        <v/>
      </c>
      <c r="AB49" s="24" t="str">
        <f t="shared" ref="AB49" si="19">IF(OR(P49="",Q49=""),"",(IF(P49&lt;Q49,G49,I49)))</f>
        <v/>
      </c>
    </row>
    <row r="50" spans="2:37" x14ac:dyDescent="0.2">
      <c r="B50" s="462"/>
      <c r="C50" s="462"/>
      <c r="D50" s="462"/>
      <c r="E50" s="186"/>
      <c r="F50" s="186"/>
      <c r="G50" s="212"/>
      <c r="H50" s="186"/>
      <c r="I50" s="186"/>
      <c r="J50" s="186"/>
      <c r="K50" s="186"/>
      <c r="AA50" s="129"/>
      <c r="AB50" s="129"/>
      <c r="AC50" s="129"/>
      <c r="AD50" s="129"/>
      <c r="AE50" s="129"/>
      <c r="AF50" s="129"/>
      <c r="AG50" s="129"/>
      <c r="AH50" s="129"/>
      <c r="AK50" s="129"/>
    </row>
    <row r="51" spans="2:37" x14ac:dyDescent="0.2">
      <c r="B51" s="186"/>
      <c r="C51" s="186"/>
      <c r="D51" s="186"/>
      <c r="E51" s="186"/>
      <c r="F51" s="183" t="s">
        <v>321</v>
      </c>
      <c r="G51" s="183" t="s">
        <v>69</v>
      </c>
      <c r="H51" s="531" t="s">
        <v>322</v>
      </c>
      <c r="I51" s="531"/>
      <c r="J51" s="186"/>
      <c r="K51" s="186"/>
      <c r="AA51" s="129"/>
      <c r="AB51" s="129"/>
      <c r="AC51" s="129"/>
      <c r="AD51" s="129"/>
      <c r="AE51" s="129"/>
      <c r="AF51" s="129"/>
      <c r="AG51" s="129"/>
      <c r="AH51" s="129"/>
      <c r="AK51" s="129"/>
    </row>
    <row r="52" spans="2:37" s="186" customFormat="1" x14ac:dyDescent="0.2">
      <c r="F52" s="212" t="s">
        <v>3</v>
      </c>
      <c r="G52" s="212" t="str">
        <f>AA48</f>
        <v/>
      </c>
      <c r="H52" s="530">
        <v>50</v>
      </c>
      <c r="I52" s="530"/>
      <c r="AA52" s="24"/>
      <c r="AB52" s="24"/>
      <c r="AC52" s="24"/>
      <c r="AD52" s="24"/>
      <c r="AE52" s="24"/>
      <c r="AF52" s="24"/>
      <c r="AG52" s="24"/>
      <c r="AH52" s="24"/>
      <c r="AK52" s="129"/>
    </row>
    <row r="53" spans="2:37" s="186" customFormat="1" x14ac:dyDescent="0.2">
      <c r="F53" s="212" t="s">
        <v>2</v>
      </c>
      <c r="G53" s="212" t="str">
        <f>AB48</f>
        <v/>
      </c>
      <c r="H53" s="530">
        <v>45</v>
      </c>
      <c r="I53" s="530"/>
      <c r="AA53" s="190"/>
      <c r="AB53" s="190"/>
      <c r="AC53" s="190"/>
      <c r="AD53" s="190"/>
      <c r="AE53" s="190"/>
      <c r="AF53" s="190"/>
      <c r="AG53" s="211"/>
      <c r="AH53" s="190"/>
      <c r="AK53" s="129"/>
    </row>
    <row r="54" spans="2:37" s="186" customFormat="1" x14ac:dyDescent="0.2">
      <c r="F54" s="212" t="s">
        <v>1</v>
      </c>
      <c r="G54" s="212" t="str">
        <f>AA47</f>
        <v/>
      </c>
      <c r="H54" s="530">
        <v>40</v>
      </c>
      <c r="I54" s="530"/>
      <c r="AA54" s="190"/>
      <c r="AB54" s="190"/>
      <c r="AC54" s="190"/>
      <c r="AD54" s="190"/>
      <c r="AE54" s="190"/>
      <c r="AF54" s="190"/>
      <c r="AG54" s="211"/>
      <c r="AH54" s="190"/>
      <c r="AK54" s="129"/>
    </row>
    <row r="55" spans="2:37" s="186" customFormat="1" x14ac:dyDescent="0.2">
      <c r="F55" s="212" t="s">
        <v>0</v>
      </c>
      <c r="G55" s="212" t="str">
        <f>AB47</f>
        <v/>
      </c>
      <c r="H55" s="530">
        <v>35</v>
      </c>
      <c r="I55" s="530"/>
      <c r="AA55" s="190"/>
      <c r="AB55" s="190"/>
      <c r="AC55" s="190"/>
      <c r="AD55" s="190"/>
      <c r="AE55" s="190"/>
      <c r="AF55" s="190"/>
      <c r="AG55" s="211"/>
      <c r="AH55" s="190"/>
      <c r="AK55" s="129"/>
    </row>
    <row r="56" spans="2:37" s="186" customFormat="1" x14ac:dyDescent="0.2">
      <c r="F56" s="212" t="s">
        <v>50</v>
      </c>
      <c r="G56" s="212"/>
      <c r="H56" s="530">
        <v>30</v>
      </c>
      <c r="I56" s="530"/>
      <c r="AA56" s="190"/>
      <c r="AB56" s="190"/>
      <c r="AC56" s="190"/>
      <c r="AD56" s="190"/>
      <c r="AE56" s="190"/>
      <c r="AF56" s="190"/>
      <c r="AG56" s="211"/>
      <c r="AH56" s="190"/>
      <c r="AK56" s="129"/>
    </row>
    <row r="57" spans="2:37" s="186" customFormat="1" x14ac:dyDescent="0.2">
      <c r="F57" s="212" t="s">
        <v>323</v>
      </c>
      <c r="G57" s="212"/>
      <c r="H57" s="530">
        <v>25</v>
      </c>
      <c r="I57" s="530"/>
      <c r="AA57" s="129"/>
      <c r="AB57" s="129"/>
      <c r="AC57" s="129"/>
      <c r="AD57" s="129"/>
      <c r="AE57" s="129"/>
      <c r="AF57" s="129"/>
      <c r="AG57" s="129"/>
      <c r="AH57" s="129"/>
      <c r="AK57" s="129"/>
    </row>
    <row r="58" spans="2:37" s="186" customFormat="1" x14ac:dyDescent="0.2">
      <c r="F58" s="212" t="s">
        <v>324</v>
      </c>
      <c r="G58" s="212"/>
      <c r="H58" s="530">
        <v>20</v>
      </c>
      <c r="I58" s="530"/>
      <c r="AA58" s="129"/>
      <c r="AB58" s="129"/>
      <c r="AC58" s="129"/>
      <c r="AD58" s="129"/>
      <c r="AE58" s="129"/>
      <c r="AF58" s="129"/>
      <c r="AG58" s="129"/>
      <c r="AH58" s="129"/>
      <c r="AK58" s="129"/>
    </row>
    <row r="59" spans="2:37" s="186" customFormat="1" x14ac:dyDescent="0.2">
      <c r="F59" s="212" t="s">
        <v>325</v>
      </c>
      <c r="G59" s="212"/>
      <c r="H59" s="530">
        <v>17</v>
      </c>
      <c r="I59" s="530"/>
      <c r="AA59" s="129"/>
      <c r="AB59" s="129"/>
      <c r="AC59" s="129"/>
      <c r="AD59" s="129"/>
      <c r="AE59" s="129"/>
      <c r="AF59" s="129"/>
      <c r="AG59" s="129"/>
      <c r="AH59" s="129"/>
      <c r="AK59" s="129"/>
    </row>
    <row r="60" spans="2:37" s="186" customFormat="1" x14ac:dyDescent="0.2">
      <c r="G60" s="212"/>
      <c r="AA60" s="190"/>
      <c r="AB60" s="190"/>
      <c r="AC60" s="129"/>
      <c r="AD60" s="129"/>
      <c r="AE60" s="129"/>
      <c r="AF60" s="129"/>
      <c r="AG60" s="129"/>
      <c r="AH60" s="129"/>
      <c r="AK60" s="129"/>
    </row>
    <row r="61" spans="2:37" s="186" customFormat="1" x14ac:dyDescent="0.2">
      <c r="G61" s="212"/>
      <c r="AA61" s="24"/>
      <c r="AB61" s="24"/>
      <c r="AC61" s="129"/>
      <c r="AD61" s="129"/>
      <c r="AE61" s="129"/>
      <c r="AF61" s="129"/>
      <c r="AG61" s="129"/>
      <c r="AH61" s="129"/>
      <c r="AK61" s="129"/>
    </row>
    <row r="62" spans="2:37" s="186" customFormat="1" x14ac:dyDescent="0.2">
      <c r="G62" s="212"/>
      <c r="AA62" s="24"/>
      <c r="AB62" s="24"/>
      <c r="AC62" s="129"/>
      <c r="AD62" s="129"/>
      <c r="AE62" s="129"/>
      <c r="AF62" s="129"/>
      <c r="AG62" s="129"/>
      <c r="AH62" s="129"/>
      <c r="AK62" s="129"/>
    </row>
    <row r="63" spans="2:37" s="186" customFormat="1" x14ac:dyDescent="0.2">
      <c r="G63" s="212"/>
      <c r="AA63" s="24"/>
      <c r="AB63" s="24"/>
      <c r="AC63" s="129"/>
      <c r="AD63" s="129"/>
      <c r="AE63" s="129"/>
      <c r="AF63" s="129"/>
      <c r="AG63" s="129"/>
      <c r="AH63" s="129"/>
      <c r="AK63" s="129"/>
    </row>
    <row r="64" spans="2:37" s="186" customFormat="1" x14ac:dyDescent="0.2">
      <c r="G64" s="212"/>
      <c r="AA64" s="24" t="str">
        <f t="shared" ref="AA64:AA67" si="20">IF(OR(T64="",U64=""),"",(IF(T64&gt;U64,G64,I64)))</f>
        <v/>
      </c>
      <c r="AB64" s="24" t="str">
        <f t="shared" ref="AB64:AB68" si="21">IF(OR(T64="",U64=""),"",(IF(T64&lt;U64,G64,I64)))</f>
        <v/>
      </c>
    </row>
    <row r="65" spans="7:28" s="186" customFormat="1" x14ac:dyDescent="0.2">
      <c r="G65" s="212"/>
      <c r="AA65" s="24" t="str">
        <f t="shared" si="20"/>
        <v/>
      </c>
      <c r="AB65" s="24" t="str">
        <f t="shared" si="21"/>
        <v/>
      </c>
    </row>
    <row r="66" spans="7:28" s="186" customFormat="1" x14ac:dyDescent="0.2">
      <c r="G66" s="212"/>
      <c r="AA66" s="24" t="str">
        <f t="shared" si="20"/>
        <v/>
      </c>
      <c r="AB66" s="24" t="str">
        <f t="shared" si="21"/>
        <v/>
      </c>
    </row>
    <row r="67" spans="7:28" s="186" customFormat="1" x14ac:dyDescent="0.2">
      <c r="G67" s="212"/>
      <c r="AA67" s="24" t="str">
        <f t="shared" si="20"/>
        <v/>
      </c>
      <c r="AB67" s="24" t="str">
        <f t="shared" si="21"/>
        <v/>
      </c>
    </row>
    <row r="68" spans="7:28" s="186" customFormat="1" x14ac:dyDescent="0.2">
      <c r="G68" s="212"/>
      <c r="AA68" s="24" t="str">
        <f>IF(OR(T68="",U68=""),"",(IF(T68&gt;U68,G68,I68)))</f>
        <v/>
      </c>
      <c r="AB68" s="24" t="str">
        <f t="shared" si="21"/>
        <v/>
      </c>
    </row>
    <row r="69" spans="7:28" s="186" customFormat="1" x14ac:dyDescent="0.2">
      <c r="G69" s="212"/>
    </row>
    <row r="70" spans="7:28" s="186" customFormat="1" x14ac:dyDescent="0.2">
      <c r="G70" s="212"/>
    </row>
    <row r="71" spans="7:28" s="186" customFormat="1" x14ac:dyDescent="0.2">
      <c r="G71" s="212"/>
    </row>
    <row r="72" spans="7:28" s="186" customFormat="1" x14ac:dyDescent="0.2">
      <c r="G72" s="212"/>
    </row>
    <row r="73" spans="7:28" s="186" customFormat="1" x14ac:dyDescent="0.2">
      <c r="G73" s="212"/>
    </row>
    <row r="74" spans="7:28" s="186" customFormat="1" x14ac:dyDescent="0.2">
      <c r="G74" s="212"/>
    </row>
    <row r="75" spans="7:28" s="186" customFormat="1" x14ac:dyDescent="0.2">
      <c r="G75" s="212"/>
    </row>
    <row r="76" spans="7:28" s="186" customFormat="1" x14ac:dyDescent="0.2">
      <c r="G76" s="212"/>
    </row>
    <row r="77" spans="7:28" s="186" customFormat="1" x14ac:dyDescent="0.2">
      <c r="G77" s="212"/>
    </row>
    <row r="78" spans="7:28" s="186" customFormat="1" x14ac:dyDescent="0.2">
      <c r="G78" s="212"/>
    </row>
    <row r="79" spans="7:28" s="186" customFormat="1" x14ac:dyDescent="0.2">
      <c r="G79" s="212"/>
    </row>
    <row r="80" spans="7:28" s="186" customFormat="1" x14ac:dyDescent="0.2">
      <c r="G80" s="212"/>
    </row>
    <row r="81" spans="7:7" s="186" customFormat="1" x14ac:dyDescent="0.2">
      <c r="G81" s="212"/>
    </row>
    <row r="82" spans="7:7" s="186" customFormat="1" x14ac:dyDescent="0.2">
      <c r="G82" s="212"/>
    </row>
    <row r="83" spans="7:7" s="186" customFormat="1" x14ac:dyDescent="0.2">
      <c r="G83" s="212"/>
    </row>
    <row r="84" spans="7:7" s="186" customFormat="1" x14ac:dyDescent="0.2">
      <c r="G84" s="212"/>
    </row>
    <row r="85" spans="7:7" s="186" customFormat="1" x14ac:dyDescent="0.2">
      <c r="G85" s="212"/>
    </row>
    <row r="86" spans="7:7" s="186" customFormat="1" x14ac:dyDescent="0.2">
      <c r="G86" s="212"/>
    </row>
  </sheetData>
  <sheetProtection password="C765" sheet="1" objects="1" scenarios="1"/>
  <protectedRanges>
    <protectedRange sqref="E5:E8 G5:G8 M5:N8 J12:K17 J28:K33 G45:G48 I45:K48 G52:G59" name="Intervalo1" securityDescriptor="O:AOG:AOD:(A;;CC;;;AO)"/>
  </protectedRanges>
  <mergeCells count="25">
    <mergeCell ref="M3:N3"/>
    <mergeCell ref="H56:I56"/>
    <mergeCell ref="H57:I57"/>
    <mergeCell ref="H58:I58"/>
    <mergeCell ref="H59:I59"/>
    <mergeCell ref="H51:I51"/>
    <mergeCell ref="H52:I52"/>
    <mergeCell ref="H53:I53"/>
    <mergeCell ref="H54:I54"/>
    <mergeCell ref="H55:I55"/>
    <mergeCell ref="B43:K43"/>
    <mergeCell ref="F44:G44"/>
    <mergeCell ref="H44:I44"/>
    <mergeCell ref="J44:K44"/>
    <mergeCell ref="F27:G27"/>
    <mergeCell ref="H27:I27"/>
    <mergeCell ref="J27:K27"/>
    <mergeCell ref="B35:K35"/>
    <mergeCell ref="B26:K26"/>
    <mergeCell ref="B1:K1"/>
    <mergeCell ref="B10:K10"/>
    <mergeCell ref="F11:G11"/>
    <mergeCell ref="H11:I11"/>
    <mergeCell ref="J11:K11"/>
    <mergeCell ref="B19:K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9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T140"/>
  <sheetViews>
    <sheetView zoomScale="80" zoomScaleNormal="80" workbookViewId="0">
      <selection activeCell="G8" sqref="G8"/>
    </sheetView>
  </sheetViews>
  <sheetFormatPr defaultRowHeight="18" x14ac:dyDescent="0.2"/>
  <cols>
    <col min="1" max="1" width="13.5546875" style="124" customWidth="1"/>
    <col min="2" max="2" width="13.77734375" style="124" bestFit="1" customWidth="1"/>
    <col min="3" max="3" width="10.77734375" customWidth="1"/>
    <col min="4" max="4" width="20.33203125" style="124" bestFit="1" customWidth="1"/>
    <col min="5" max="5" width="7.6640625" style="124" customWidth="1"/>
    <col min="6" max="6" width="12.77734375" style="130" customWidth="1"/>
    <col min="7" max="7" width="7.88671875" style="124" customWidth="1"/>
    <col min="8" max="8" width="13.33203125" style="124" customWidth="1"/>
    <col min="9" max="16" width="6.44140625" style="124" customWidth="1"/>
    <col min="17" max="20" width="12.77734375" style="124" customWidth="1"/>
    <col min="21" max="22" width="12.77734375" style="129" customWidth="1"/>
    <col min="23" max="24" width="12.77734375" style="186" customWidth="1"/>
    <col min="25" max="25" width="8.88671875" style="186"/>
    <col min="26" max="35" width="8.88671875" style="186" hidden="1" customWidth="1"/>
    <col min="36" max="36" width="8.88671875" style="186" customWidth="1"/>
    <col min="37" max="72" width="8.88671875" style="186"/>
    <col min="73" max="16384" width="8.88671875" style="124"/>
  </cols>
  <sheetData>
    <row r="1" spans="1:72" ht="24" customHeight="1" thickBot="1" x14ac:dyDescent="0.25">
      <c r="A1" s="516" t="s">
        <v>40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8"/>
    </row>
    <row r="2" spans="1:72" x14ac:dyDescent="0.2">
      <c r="A2" s="76"/>
      <c r="B2" s="76"/>
      <c r="C2" s="76"/>
      <c r="D2" s="76"/>
      <c r="E2" s="76"/>
      <c r="F2" s="77"/>
      <c r="G2" s="76"/>
      <c r="H2" s="76"/>
      <c r="I2" s="76"/>
      <c r="J2" s="110"/>
      <c r="K2" s="110"/>
      <c r="L2" s="110"/>
      <c r="M2" s="110"/>
      <c r="N2" s="110"/>
      <c r="O2" s="110"/>
      <c r="P2" s="111"/>
      <c r="Q2" s="111"/>
      <c r="R2" s="186"/>
      <c r="S2" s="186"/>
      <c r="T2" s="186"/>
    </row>
    <row r="3" spans="1:72" ht="18.75" thickBot="1" x14ac:dyDescent="0.25">
      <c r="A3" s="74"/>
      <c r="B3" s="186"/>
      <c r="C3" s="214"/>
      <c r="D3" s="78" t="s">
        <v>20</v>
      </c>
      <c r="E3" s="73"/>
      <c r="F3" s="78" t="s">
        <v>21</v>
      </c>
      <c r="G3" s="24"/>
      <c r="H3" s="78" t="s">
        <v>30</v>
      </c>
      <c r="I3" s="24"/>
      <c r="J3" s="67"/>
      <c r="K3" s="67"/>
      <c r="L3" s="67"/>
      <c r="M3" s="67"/>
      <c r="N3" s="67"/>
      <c r="O3" s="67"/>
      <c r="P3" s="112"/>
      <c r="Q3" s="112"/>
      <c r="R3" s="186"/>
      <c r="S3" s="186"/>
      <c r="T3" s="186"/>
    </row>
    <row r="4" spans="1:72" ht="21" thickBot="1" x14ac:dyDescent="0.25">
      <c r="A4" s="67"/>
      <c r="B4" s="186"/>
      <c r="C4" s="214"/>
      <c r="D4" s="259" t="s">
        <v>22</v>
      </c>
      <c r="E4" s="72"/>
      <c r="F4" s="259" t="s">
        <v>22</v>
      </c>
      <c r="G4" s="71"/>
      <c r="H4" s="259" t="s">
        <v>22</v>
      </c>
      <c r="I4" s="67"/>
      <c r="J4" s="67"/>
      <c r="K4" s="67"/>
      <c r="L4" s="67"/>
      <c r="M4" s="67"/>
      <c r="N4" s="67"/>
      <c r="O4" s="67"/>
      <c r="P4" s="112"/>
      <c r="Q4" s="529" t="s">
        <v>346</v>
      </c>
      <c r="R4" s="529"/>
      <c r="S4" s="529"/>
      <c r="T4" s="529"/>
    </row>
    <row r="5" spans="1:72" x14ac:dyDescent="0.2">
      <c r="A5" s="186"/>
      <c r="B5" s="228">
        <v>1</v>
      </c>
      <c r="C5" s="214"/>
      <c r="D5" s="265" t="s">
        <v>581</v>
      </c>
      <c r="E5" s="253"/>
      <c r="F5" s="265" t="s">
        <v>608</v>
      </c>
      <c r="G5" s="253"/>
      <c r="H5" s="265" t="s">
        <v>579</v>
      </c>
      <c r="I5" s="67"/>
      <c r="J5" s="67"/>
      <c r="K5" s="67"/>
      <c r="L5" s="67"/>
      <c r="M5" s="67"/>
      <c r="N5" s="67"/>
      <c r="O5" s="67"/>
      <c r="P5" s="112"/>
      <c r="Q5" s="254" t="s">
        <v>342</v>
      </c>
      <c r="R5" s="254" t="s">
        <v>343</v>
      </c>
      <c r="S5" s="254" t="s">
        <v>344</v>
      </c>
      <c r="T5" s="255" t="s">
        <v>345</v>
      </c>
    </row>
    <row r="6" spans="1:72" x14ac:dyDescent="0.2">
      <c r="A6" s="186"/>
      <c r="B6" s="229">
        <v>2</v>
      </c>
      <c r="C6" s="214"/>
      <c r="D6" s="266" t="s">
        <v>609</v>
      </c>
      <c r="E6" s="253"/>
      <c r="F6" s="266" t="s">
        <v>574</v>
      </c>
      <c r="G6" s="253"/>
      <c r="H6" s="266" t="s">
        <v>580</v>
      </c>
      <c r="I6" s="67"/>
      <c r="J6" s="67"/>
      <c r="K6" s="67"/>
      <c r="L6" s="67"/>
      <c r="M6" s="67"/>
      <c r="N6" s="67"/>
      <c r="O6" s="67"/>
      <c r="P6" s="112"/>
      <c r="Q6" s="257" t="s">
        <v>581</v>
      </c>
      <c r="R6" s="257" t="s">
        <v>609</v>
      </c>
      <c r="S6" s="257" t="s">
        <v>587</v>
      </c>
      <c r="T6" s="258" t="s">
        <v>578</v>
      </c>
    </row>
    <row r="7" spans="1:72" x14ac:dyDescent="0.2">
      <c r="A7" s="186"/>
      <c r="B7" s="229">
        <v>3</v>
      </c>
      <c r="C7" s="214"/>
      <c r="D7" s="266" t="s">
        <v>559</v>
      </c>
      <c r="E7" s="253"/>
      <c r="F7" s="266" t="s">
        <v>583</v>
      </c>
      <c r="G7" s="253"/>
      <c r="H7" s="266" t="s">
        <v>587</v>
      </c>
      <c r="I7" s="67"/>
      <c r="J7" s="67"/>
      <c r="K7" s="67"/>
      <c r="L7" s="67"/>
      <c r="M7" s="67"/>
      <c r="N7" s="67"/>
      <c r="O7" s="67"/>
      <c r="P7" s="112"/>
      <c r="Q7" s="257" t="s">
        <v>579</v>
      </c>
      <c r="R7" s="257" t="s">
        <v>580</v>
      </c>
      <c r="S7" s="257" t="s">
        <v>583</v>
      </c>
      <c r="T7" s="258" t="s">
        <v>610</v>
      </c>
      <c r="Y7" s="129"/>
      <c r="Z7" s="129"/>
      <c r="AA7" s="129"/>
      <c r="AB7" s="129"/>
      <c r="AC7" s="129"/>
      <c r="AD7" s="129"/>
      <c r="AE7" s="129"/>
      <c r="AF7" s="129"/>
      <c r="AG7" s="129"/>
    </row>
    <row r="8" spans="1:72" ht="18.75" thickBot="1" x14ac:dyDescent="0.25">
      <c r="A8" s="186"/>
      <c r="B8" s="230">
        <v>4</v>
      </c>
      <c r="C8" s="214"/>
      <c r="D8" s="266" t="s">
        <v>347</v>
      </c>
      <c r="E8" s="253"/>
      <c r="F8" s="266" t="s">
        <v>610</v>
      </c>
      <c r="G8" s="253"/>
      <c r="H8" s="266" t="s">
        <v>578</v>
      </c>
      <c r="I8" s="67"/>
      <c r="J8" s="67"/>
      <c r="K8" s="67"/>
      <c r="L8" s="67"/>
      <c r="M8" s="67"/>
      <c r="N8" s="67"/>
      <c r="O8" s="67"/>
      <c r="P8" s="112"/>
      <c r="Q8" s="257" t="s">
        <v>608</v>
      </c>
      <c r="R8" s="257" t="s">
        <v>574</v>
      </c>
      <c r="S8" s="257" t="s">
        <v>559</v>
      </c>
      <c r="T8" s="257" t="s">
        <v>347</v>
      </c>
      <c r="Y8" s="129"/>
      <c r="Z8" s="129"/>
      <c r="AA8" s="129"/>
      <c r="AB8" s="129"/>
      <c r="AC8" s="129"/>
      <c r="AD8" s="129"/>
      <c r="AE8" s="129"/>
      <c r="AF8" s="129"/>
      <c r="AG8" s="129"/>
    </row>
    <row r="9" spans="1:72" ht="18.75" thickBo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12"/>
      <c r="Q9" s="112"/>
      <c r="R9" s="186"/>
      <c r="S9" s="186"/>
      <c r="T9" s="186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72" ht="18.75" thickBot="1" x14ac:dyDescent="0.25">
      <c r="A10" s="525" t="s">
        <v>20</v>
      </c>
      <c r="B10" s="526"/>
      <c r="C10" s="526"/>
      <c r="D10" s="526"/>
      <c r="E10" s="526"/>
      <c r="F10" s="526"/>
      <c r="G10" s="526"/>
      <c r="H10" s="527"/>
      <c r="I10" s="556" t="s">
        <v>41</v>
      </c>
      <c r="J10" s="562"/>
      <c r="K10" s="562"/>
      <c r="L10" s="562"/>
      <c r="M10" s="562"/>
      <c r="N10" s="557"/>
      <c r="O10" s="577" t="s">
        <v>42</v>
      </c>
      <c r="P10" s="578"/>
      <c r="Q10" s="189"/>
      <c r="R10" s="186"/>
      <c r="S10" s="186"/>
      <c r="T10" s="186"/>
      <c r="Y10" s="129"/>
      <c r="AB10" s="129"/>
      <c r="AC10" s="129"/>
      <c r="AD10" s="129"/>
      <c r="AE10" s="129"/>
      <c r="AF10" s="129"/>
      <c r="AG10" s="129"/>
    </row>
    <row r="11" spans="1:72" s="37" customFormat="1" ht="18.75" customHeight="1" thickBot="1" x14ac:dyDescent="0.25">
      <c r="A11" s="66" t="s">
        <v>19</v>
      </c>
      <c r="B11" s="50" t="s">
        <v>18</v>
      </c>
      <c r="C11" s="49" t="s">
        <v>17</v>
      </c>
      <c r="D11" s="65" t="s">
        <v>77</v>
      </c>
      <c r="E11" s="519" t="s">
        <v>16</v>
      </c>
      <c r="F11" s="520"/>
      <c r="G11" s="520" t="s">
        <v>15</v>
      </c>
      <c r="H11" s="521"/>
      <c r="I11" s="556" t="s">
        <v>3</v>
      </c>
      <c r="J11" s="557"/>
      <c r="K11" s="556" t="s">
        <v>2</v>
      </c>
      <c r="L11" s="557"/>
      <c r="M11" s="556" t="s">
        <v>1</v>
      </c>
      <c r="N11" s="557"/>
      <c r="O11" s="579"/>
      <c r="P11" s="580"/>
      <c r="Q11" s="112"/>
      <c r="R11" s="67"/>
      <c r="S11" s="67"/>
      <c r="T11" s="67"/>
      <c r="U11" s="24"/>
      <c r="V11" s="24"/>
      <c r="W11" s="67"/>
      <c r="X11" s="67"/>
      <c r="Y11" s="24"/>
      <c r="Z11" s="190" t="s">
        <v>53</v>
      </c>
      <c r="AA11" s="190" t="s">
        <v>54</v>
      </c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</row>
    <row r="12" spans="1:72" ht="18.75" customHeight="1" x14ac:dyDescent="0.2">
      <c r="A12" s="438">
        <v>42479</v>
      </c>
      <c r="B12" s="48" t="s">
        <v>311</v>
      </c>
      <c r="C12" s="32" t="s">
        <v>241</v>
      </c>
      <c r="D12" s="31" t="s">
        <v>429</v>
      </c>
      <c r="E12" s="60">
        <v>4</v>
      </c>
      <c r="F12" s="125" t="str">
        <f>D8</f>
        <v>AEIST</v>
      </c>
      <c r="G12" s="59">
        <v>1</v>
      </c>
      <c r="H12" s="46" t="str">
        <f>D5</f>
        <v>AEFADEUP</v>
      </c>
      <c r="I12" s="412"/>
      <c r="J12" s="46"/>
      <c r="K12" s="47"/>
      <c r="L12" s="413"/>
      <c r="M12" s="414"/>
      <c r="N12" s="413"/>
      <c r="O12" s="97">
        <f>(IF(K12&gt;L12,1,0))+ (IF(M12&gt;N12,1,0))+(IF(I12&gt;J12,1,0))</f>
        <v>0</v>
      </c>
      <c r="P12" s="99">
        <f>(IF(K12&lt;L12,1,0)+(IF(M12&lt;N12,1,0))+(IF(I12&lt;J12,1,0)))</f>
        <v>0</v>
      </c>
      <c r="Q12" s="112"/>
      <c r="R12" s="186"/>
      <c r="S12" s="186"/>
      <c r="T12" s="186"/>
      <c r="U12" s="25"/>
      <c r="V12" s="25"/>
      <c r="Y12" s="129"/>
      <c r="Z12" s="190" t="str">
        <f>IF(AND(O12=P12),"EMPATE",(IF(O12&gt;P12,F12,H12)))</f>
        <v>EMPATE</v>
      </c>
      <c r="AA12" s="190" t="str">
        <f t="shared" ref="AA12:AA17" si="0">IF(AND(O12=P12),"EMPATE",(IF(O12&lt;P12,F12,H12)))</f>
        <v>EMPATE</v>
      </c>
      <c r="AB12" s="190"/>
      <c r="AC12" s="129"/>
      <c r="AD12" s="129"/>
      <c r="AE12" s="129"/>
    </row>
    <row r="13" spans="1:72" ht="18.75" customHeight="1" thickBot="1" x14ac:dyDescent="0.25">
      <c r="A13" s="439">
        <v>42479</v>
      </c>
      <c r="B13" s="45" t="s">
        <v>311</v>
      </c>
      <c r="C13" s="35" t="s">
        <v>242</v>
      </c>
      <c r="D13" s="58" t="s">
        <v>430</v>
      </c>
      <c r="E13" s="64">
        <v>3</v>
      </c>
      <c r="F13" s="126" t="str">
        <f>D7</f>
        <v>AAC</v>
      </c>
      <c r="G13" s="63">
        <v>2</v>
      </c>
      <c r="H13" s="61" t="str">
        <f>D6</f>
        <v>UCP-Lisboa</v>
      </c>
      <c r="I13" s="415"/>
      <c r="J13" s="43"/>
      <c r="K13" s="44"/>
      <c r="L13" s="416"/>
      <c r="M13" s="417"/>
      <c r="N13" s="416"/>
      <c r="O13" s="102">
        <f t="shared" ref="O13" si="1">(IF(K13&gt;L13,1,0))+ (IF(M13&gt;N13,1,0))+(IF(I13&gt;J13,1,0))</f>
        <v>0</v>
      </c>
      <c r="P13" s="103">
        <f t="shared" ref="P13" si="2">(IF(K13&lt;L13,1,0)+(IF(M13&lt;N13,1,0))+(IF(I13&lt;J13,1,0)))</f>
        <v>0</v>
      </c>
      <c r="Q13" s="112"/>
      <c r="R13" s="186"/>
      <c r="S13" s="186"/>
      <c r="T13" s="186"/>
      <c r="U13" s="25"/>
      <c r="V13" s="25"/>
      <c r="Y13" s="129"/>
      <c r="Z13" s="190" t="str">
        <f>IF(AND(O13=P13),"EMPATE",(IF(O13&gt;P13,F13,H13)))</f>
        <v>EMPATE</v>
      </c>
      <c r="AA13" s="190" t="str">
        <f t="shared" si="0"/>
        <v>EMPATE</v>
      </c>
      <c r="AB13" s="190"/>
      <c r="AC13" s="129"/>
      <c r="AD13" s="129"/>
      <c r="AE13" s="129"/>
    </row>
    <row r="14" spans="1:72" ht="18.75" customHeight="1" x14ac:dyDescent="0.2">
      <c r="A14" s="438">
        <v>42479</v>
      </c>
      <c r="B14" s="42" t="s">
        <v>341</v>
      </c>
      <c r="C14" s="32" t="s">
        <v>243</v>
      </c>
      <c r="D14" s="31" t="s">
        <v>430</v>
      </c>
      <c r="E14" s="60">
        <v>3</v>
      </c>
      <c r="F14" s="125" t="str">
        <f>D7</f>
        <v>AAC</v>
      </c>
      <c r="G14" s="59">
        <v>1</v>
      </c>
      <c r="H14" s="46" t="str">
        <f>D5</f>
        <v>AEFADEUP</v>
      </c>
      <c r="I14" s="412"/>
      <c r="J14" s="46"/>
      <c r="K14" s="47"/>
      <c r="L14" s="413"/>
      <c r="M14" s="414"/>
      <c r="N14" s="413"/>
      <c r="O14" s="97">
        <f>(IF(K14&gt;L14,1,0))+ (IF(M14&gt;N14,1,0))+(IF(I14&gt;J14,1,0))</f>
        <v>0</v>
      </c>
      <c r="P14" s="99">
        <f>(IF(K14&lt;L14,1,0)+(IF(M14&lt;N14,1,0))+(IF(I14&lt;J14,1,0)))</f>
        <v>0</v>
      </c>
      <c r="Q14" s="112"/>
      <c r="R14" s="186"/>
      <c r="S14" s="186"/>
      <c r="T14" s="186"/>
      <c r="U14" s="25"/>
      <c r="V14" s="25"/>
      <c r="Y14" s="129"/>
      <c r="Z14" s="190" t="str">
        <f>IF(AND(O14=P14),"EMPATE",(IF(O14&gt;P14,F14,H14)))</f>
        <v>EMPATE</v>
      </c>
      <c r="AA14" s="190" t="str">
        <f t="shared" si="0"/>
        <v>EMPATE</v>
      </c>
      <c r="AB14" s="190"/>
      <c r="AC14" s="129"/>
      <c r="AD14" s="129"/>
      <c r="AE14" s="129"/>
    </row>
    <row r="15" spans="1:72" ht="18.75" customHeight="1" thickBot="1" x14ac:dyDescent="0.25">
      <c r="A15" s="439">
        <v>42479</v>
      </c>
      <c r="B15" s="36" t="s">
        <v>341</v>
      </c>
      <c r="C15" s="28" t="s">
        <v>244</v>
      </c>
      <c r="D15" s="58" t="s">
        <v>429</v>
      </c>
      <c r="E15" s="57">
        <v>2</v>
      </c>
      <c r="F15" s="127" t="str">
        <f>D6</f>
        <v>UCP-Lisboa</v>
      </c>
      <c r="G15" s="56">
        <v>4</v>
      </c>
      <c r="H15" s="43" t="str">
        <f>D8</f>
        <v>AEIST</v>
      </c>
      <c r="I15" s="415"/>
      <c r="J15" s="43"/>
      <c r="K15" s="44"/>
      <c r="L15" s="416"/>
      <c r="M15" s="417"/>
      <c r="N15" s="418"/>
      <c r="O15" s="102">
        <f t="shared" ref="O15" si="3">(IF(K15&gt;L15,1,0))+ (IF(M15&gt;N15,1,0))+(IF(I15&gt;J15,1,0))</f>
        <v>0</v>
      </c>
      <c r="P15" s="103">
        <f t="shared" ref="P15" si="4">(IF(K15&lt;L15,1,0)+(IF(M15&lt;N15,1,0))+(IF(I15&lt;J15,1,0)))</f>
        <v>0</v>
      </c>
      <c r="Q15" s="112"/>
      <c r="R15" s="186"/>
      <c r="S15" s="186"/>
      <c r="T15" s="186"/>
      <c r="U15" s="25"/>
      <c r="V15" s="25"/>
      <c r="Y15" s="129"/>
      <c r="Z15" s="190" t="str">
        <f>IF(AND(O15=P15),"EMPATE",(IF(O15&gt;P15,F15,H15)))</f>
        <v>EMPATE</v>
      </c>
      <c r="AA15" s="190" t="str">
        <f t="shared" si="0"/>
        <v>EMPATE</v>
      </c>
      <c r="AB15" s="190"/>
      <c r="AC15" s="129"/>
      <c r="AD15" s="129"/>
      <c r="AE15" s="129"/>
    </row>
    <row r="16" spans="1:72" ht="18.75" customHeight="1" x14ac:dyDescent="0.2">
      <c r="A16" s="438">
        <v>42480</v>
      </c>
      <c r="B16" s="33" t="s">
        <v>426</v>
      </c>
      <c r="C16" s="32" t="s">
        <v>245</v>
      </c>
      <c r="D16" s="31" t="s">
        <v>429</v>
      </c>
      <c r="E16" s="60">
        <v>4</v>
      </c>
      <c r="F16" s="125" t="str">
        <f>D8</f>
        <v>AEIST</v>
      </c>
      <c r="G16" s="59">
        <v>3</v>
      </c>
      <c r="H16" s="46" t="str">
        <f>D7</f>
        <v>AAC</v>
      </c>
      <c r="I16" s="209"/>
      <c r="J16" s="46"/>
      <c r="K16" s="47"/>
      <c r="L16" s="413"/>
      <c r="M16" s="414"/>
      <c r="N16" s="413"/>
      <c r="O16" s="97">
        <f>(IF(K16&gt;L16,1,0))+ (IF(M16&gt;N16,1,0))+(IF(I16&gt;J16,1,0))</f>
        <v>0</v>
      </c>
      <c r="P16" s="99">
        <f>(IF(K16&lt;L16,1,0)+(IF(M16&lt;N16,1,0))+(IF(I16&lt;J16,1,0)))</f>
        <v>0</v>
      </c>
      <c r="Q16" s="186"/>
      <c r="R16" s="186"/>
      <c r="S16" s="186"/>
      <c r="T16" s="186"/>
      <c r="U16" s="25"/>
      <c r="V16" s="25"/>
      <c r="Y16" s="129"/>
      <c r="Z16" s="190" t="str">
        <f t="shared" ref="Z16:Z17" si="5">IF(AND(O16=P16),"EMPATE",(IF(O16&gt;P16,F16,H16)))</f>
        <v>EMPATE</v>
      </c>
      <c r="AA16" s="190" t="str">
        <f t="shared" si="0"/>
        <v>EMPATE</v>
      </c>
      <c r="AB16" s="190"/>
      <c r="AC16" s="129"/>
      <c r="AD16" s="129"/>
      <c r="AE16" s="129"/>
      <c r="AF16" s="190"/>
      <c r="AG16" s="190"/>
      <c r="AH16" s="190"/>
      <c r="AI16" s="192"/>
      <c r="AJ16" s="192"/>
      <c r="AK16" s="192"/>
      <c r="AL16" s="192"/>
      <c r="AM16" s="403"/>
    </row>
    <row r="17" spans="1:35" ht="18.75" customHeight="1" thickBot="1" x14ac:dyDescent="0.25">
      <c r="A17" s="439">
        <v>42480</v>
      </c>
      <c r="B17" s="29" t="s">
        <v>426</v>
      </c>
      <c r="C17" s="28" t="s">
        <v>246</v>
      </c>
      <c r="D17" s="58" t="s">
        <v>430</v>
      </c>
      <c r="E17" s="57">
        <v>1</v>
      </c>
      <c r="F17" s="127" t="str">
        <f>D5</f>
        <v>AEFADEUP</v>
      </c>
      <c r="G17" s="56">
        <v>2</v>
      </c>
      <c r="H17" s="43" t="str">
        <f>D6</f>
        <v>UCP-Lisboa</v>
      </c>
      <c r="I17" s="134"/>
      <c r="J17" s="43"/>
      <c r="K17" s="44"/>
      <c r="L17" s="416"/>
      <c r="M17" s="417"/>
      <c r="N17" s="418"/>
      <c r="O17" s="102">
        <f t="shared" ref="O17" si="6">(IF(K17&gt;L17,1,0))+ (IF(M17&gt;N17,1,0))+(IF(I17&gt;J17,1,0))</f>
        <v>0</v>
      </c>
      <c r="P17" s="103">
        <f t="shared" ref="P17" si="7">(IF(K17&lt;L17,1,0)+(IF(M17&lt;N17,1,0))+(IF(I17&lt;J17,1,0)))</f>
        <v>0</v>
      </c>
      <c r="Q17" s="24"/>
      <c r="R17" s="186"/>
      <c r="S17" s="186"/>
      <c r="T17" s="186"/>
      <c r="U17" s="25"/>
      <c r="V17" s="25"/>
      <c r="Y17" s="129"/>
      <c r="Z17" s="190" t="str">
        <f t="shared" si="5"/>
        <v>EMPATE</v>
      </c>
      <c r="AA17" s="190" t="str">
        <f t="shared" si="0"/>
        <v>EMPATE</v>
      </c>
      <c r="AB17" s="190"/>
      <c r="AC17" s="129"/>
      <c r="AD17" s="129"/>
      <c r="AE17" s="129"/>
      <c r="AF17" s="129"/>
      <c r="AG17" s="129"/>
      <c r="AH17" s="129"/>
    </row>
    <row r="18" spans="1:35" ht="18.75" customHeight="1" x14ac:dyDescent="0.2">
      <c r="A18" s="55"/>
      <c r="B18" s="54"/>
      <c r="C18" s="51"/>
      <c r="D18" s="51"/>
      <c r="E18" s="51"/>
      <c r="F18" s="213"/>
      <c r="G18" s="52"/>
      <c r="H18" s="51"/>
      <c r="I18" s="25"/>
      <c r="J18" s="25"/>
      <c r="K18" s="67"/>
      <c r="L18" s="67"/>
      <c r="M18" s="67"/>
      <c r="N18" s="186"/>
      <c r="O18" s="186"/>
      <c r="P18" s="186"/>
      <c r="Q18" s="189"/>
      <c r="R18" s="186"/>
      <c r="S18" s="186"/>
      <c r="T18" s="186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5" s="129" customFormat="1" ht="18.75" customHeight="1" thickBot="1" x14ac:dyDescent="0.25">
      <c r="A19" s="583" t="s">
        <v>13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237"/>
      <c r="N19" s="237"/>
      <c r="O19" s="237"/>
      <c r="P19" s="237"/>
      <c r="Q19" s="24"/>
    </row>
    <row r="20" spans="1:35" s="129" customFormat="1" ht="18.75" customHeight="1" thickBot="1" x14ac:dyDescent="0.25">
      <c r="A20" s="121" t="s">
        <v>12</v>
      </c>
      <c r="B20" s="333" t="s">
        <v>11</v>
      </c>
      <c r="C20" s="151" t="s">
        <v>10</v>
      </c>
      <c r="D20" s="113" t="s">
        <v>9</v>
      </c>
      <c r="E20" s="114" t="s">
        <v>8</v>
      </c>
      <c r="F20" s="122" t="s">
        <v>43</v>
      </c>
      <c r="G20" s="123" t="s">
        <v>44</v>
      </c>
      <c r="H20" s="384" t="s">
        <v>45</v>
      </c>
      <c r="I20" s="149" t="s">
        <v>46</v>
      </c>
      <c r="J20" s="150" t="s">
        <v>47</v>
      </c>
      <c r="K20" s="383" t="s">
        <v>48</v>
      </c>
      <c r="L20" s="121" t="s">
        <v>49</v>
      </c>
      <c r="N20" s="238"/>
      <c r="P20" s="239"/>
      <c r="Q20" s="24"/>
      <c r="W20" s="135"/>
      <c r="Z20" s="193" t="s">
        <v>58</v>
      </c>
      <c r="AA20" s="194" t="s">
        <v>59</v>
      </c>
      <c r="AB20" s="194" t="s">
        <v>61</v>
      </c>
      <c r="AC20" s="194" t="s">
        <v>62</v>
      </c>
      <c r="AD20" s="194" t="s">
        <v>63</v>
      </c>
      <c r="AE20" s="231" t="s">
        <v>64</v>
      </c>
      <c r="AF20" s="195" t="s">
        <v>60</v>
      </c>
      <c r="AG20" s="232" t="s">
        <v>55</v>
      </c>
      <c r="AH20" s="196" t="s">
        <v>56</v>
      </c>
      <c r="AI20" s="197" t="s">
        <v>57</v>
      </c>
    </row>
    <row r="21" spans="1:35" ht="18.75" customHeight="1" x14ac:dyDescent="0.2">
      <c r="A21" s="14" t="s">
        <v>3</v>
      </c>
      <c r="B21" s="334" t="str">
        <f>D6</f>
        <v>UCP-Lisboa</v>
      </c>
      <c r="C21" s="16">
        <f>D21+E21</f>
        <v>0</v>
      </c>
      <c r="D21" s="136">
        <f>COUNTIFS($Z$12:$Z$17,B21)</f>
        <v>0</v>
      </c>
      <c r="E21" s="137">
        <f>COUNTIFS($AA$12:$AA$17,B21)</f>
        <v>0</v>
      </c>
      <c r="F21" s="138">
        <f>SUMIFS(K12:K17,F12:F17,B21) + SUMIFS(M12:M17,F12:F17,B21) + SUMIFS(I12:I17,F12:F17,B21)+SUMIFS(L12:L17,H12:H17,B21) + SUMIFS(N12:N17,H12:H17,B21)+SUMIFS(J12:J17,H12:H17,B21)</f>
        <v>0</v>
      </c>
      <c r="G21" s="137">
        <f>AF21</f>
        <v>0</v>
      </c>
      <c r="H21" s="93">
        <f>F21-G21</f>
        <v>0</v>
      </c>
      <c r="I21" s="363">
        <f>SUMIFS($P$12:$P$17,$H$12:$H$17,B21)+SUMIFS($O$12:$O$17,$F$12:$F$17,B21)</f>
        <v>0</v>
      </c>
      <c r="J21" s="364">
        <f>AI21</f>
        <v>0</v>
      </c>
      <c r="K21" s="92">
        <f>I21-J21</f>
        <v>0</v>
      </c>
      <c r="L21" s="146">
        <f>(D21*2)+(E21*1)</f>
        <v>0</v>
      </c>
      <c r="M21" s="129"/>
      <c r="N21" s="240"/>
      <c r="O21" s="129"/>
      <c r="P21" s="241"/>
      <c r="Q21" s="189"/>
      <c r="R21" s="186"/>
      <c r="S21" s="186"/>
      <c r="T21" s="186"/>
      <c r="Z21" s="155">
        <f>SUMIFS($I$12:$I$17,$F$12:$F$17,"&lt;&gt;B22",$H$12:$H$17,$B21)</f>
        <v>0</v>
      </c>
      <c r="AA21" s="198">
        <f>SUMIFS($J$12:$J$17,$H$12:$H$17,"&lt;&gt;B22",$F$12:$F$17,$B21)</f>
        <v>0</v>
      </c>
      <c r="AB21" s="198">
        <f>SUMIFS($K$12:$K$17,$F$12:$F$17,"&lt;&gt;B22",$H$12:$H$17,$B21)</f>
        <v>0</v>
      </c>
      <c r="AC21" s="198">
        <f>SUMIFS($L$12:$L$17,$H$12:$H$17,"&lt;&gt;B22",$F$12:$F$17,$B21)</f>
        <v>0</v>
      </c>
      <c r="AD21" s="198">
        <f>SUMIFS($M$12:$M$17,$F$12:$F$17,"&lt;&gt;B22",$H$12:$H$17,$B21)</f>
        <v>0</v>
      </c>
      <c r="AE21" s="198">
        <f>SUMIFS($N$12:$N$17,$H$12:$H$17,"&lt;&gt;B22",$F$12:$F$17,$B21)</f>
        <v>0</v>
      </c>
      <c r="AF21" s="199">
        <f>SUM(Z21:AE21)</f>
        <v>0</v>
      </c>
      <c r="AG21" s="234">
        <f>SUMIFS($O$12:$O$17,$F$12:$F$17,"&lt;&gt;B21",$H$12:$H$17,$B21)</f>
        <v>0</v>
      </c>
      <c r="AH21" s="202">
        <f>SUMIFS($P$12:$P$17,$H$12:$H$17,"&lt;&gt;B21",$F$12:$F$17,B21)</f>
        <v>0</v>
      </c>
      <c r="AI21" s="203">
        <f>SUM(AG21:AH21)</f>
        <v>0</v>
      </c>
    </row>
    <row r="22" spans="1:35" s="129" customFormat="1" ht="18.75" customHeight="1" x14ac:dyDescent="0.2">
      <c r="A22" s="8" t="s">
        <v>2</v>
      </c>
      <c r="B22" s="11" t="str">
        <f>D5</f>
        <v>AEFADEUP</v>
      </c>
      <c r="C22" s="10">
        <f>D22+E22</f>
        <v>0</v>
      </c>
      <c r="D22" s="139">
        <f>COUNTIFS($Z$12:$Z$17,B22)</f>
        <v>0</v>
      </c>
      <c r="E22" s="140">
        <f>COUNTIFS($AA$12:$AA$17,B22)</f>
        <v>0</v>
      </c>
      <c r="F22" s="141">
        <f>SUMIFS(K12:K17,F12:F17,B22) + SUMIFS(M12:M17,F12:F17,B22) + SUMIFS(I12:I17,F12:F17,B22)+SUMIFS(L12:L17,H12:H17,B22) + SUMIFS(N12:N17,H12:H17,B22)+SUMIFS(J12:J17,H12:H17,B22)</f>
        <v>0</v>
      </c>
      <c r="G22" s="140">
        <f>AF22</f>
        <v>0</v>
      </c>
      <c r="H22" s="91">
        <f>F22-G22</f>
        <v>0</v>
      </c>
      <c r="I22" s="365">
        <f>SUMIFS($P$12:$P$17,$H$12:$H$17,B22)+SUMIFS($O$12:$O$17,$F$12:$F$17,B22)</f>
        <v>0</v>
      </c>
      <c r="J22" s="366">
        <f>AI22</f>
        <v>0</v>
      </c>
      <c r="K22" s="94">
        <f>I22-J22</f>
        <v>0</v>
      </c>
      <c r="L22" s="147">
        <f>(D22*2)+(E22*1)</f>
        <v>0</v>
      </c>
      <c r="N22" s="240"/>
      <c r="P22" s="241"/>
      <c r="Q22" s="24"/>
      <c r="Z22" s="155">
        <f>SUMIFS($I$12:$I$17,$F$12:$F$17,"&lt;&gt;B21",$H$12:$H$17,$B22)</f>
        <v>0</v>
      </c>
      <c r="AA22" s="198">
        <f>SUMIFS($J$12:$J$17,$H$12:$H$17,"&lt;&gt;B21",$F$12:$F$17,$B22)</f>
        <v>0</v>
      </c>
      <c r="AB22" s="198">
        <f>SUMIFS($K$12:$K$17,$F$12:$F$17,"&lt;&gt;B21",$H$12:$H$17,$B22)</f>
        <v>0</v>
      </c>
      <c r="AC22" s="198">
        <f>SUMIFS($L$12:$L$17,$H$12:$H$17,"&lt;&gt;B21",$F$12:$F$17,$B22)</f>
        <v>0</v>
      </c>
      <c r="AD22" s="198">
        <f>SUMIFS($M$12:$M$17,$F$12:$F$17,"&lt;&gt;B21",$H$12:$H$17,$B22)</f>
        <v>0</v>
      </c>
      <c r="AE22" s="198">
        <f>SUMIFS($N$12:$N$17,$H$12:$H$17,"&lt;&gt;B21",$F$12:$F$17,$B22)</f>
        <v>0</v>
      </c>
      <c r="AF22" s="199">
        <f>SUM(Z22:AE22)</f>
        <v>0</v>
      </c>
      <c r="AG22" s="233">
        <f>SUMIFS($O$12:$O$17,$F$12:$F$17,"&lt;&gt;B21",$H$12:$H$17,$B22)</f>
        <v>0</v>
      </c>
      <c r="AH22" s="200">
        <f>SUMIFS($P$12:$P$17,$H$12:$H$17,"&lt;&gt;B21",$F$12:$F$17,B22)</f>
        <v>0</v>
      </c>
      <c r="AI22" s="201">
        <f>SUM(AG22:AH22)</f>
        <v>0</v>
      </c>
    </row>
    <row r="23" spans="1:35" ht="18.75" customHeight="1" x14ac:dyDescent="0.2">
      <c r="A23" s="8" t="s">
        <v>1</v>
      </c>
      <c r="B23" s="11" t="str">
        <f>D7</f>
        <v>AAC</v>
      </c>
      <c r="C23" s="10">
        <f t="shared" ref="C23:C24" si="8">D23+E23</f>
        <v>0</v>
      </c>
      <c r="D23" s="139">
        <f>COUNTIFS($Z$12:$Z$17,B23)</f>
        <v>0</v>
      </c>
      <c r="E23" s="140">
        <f>COUNTIFS($AA$12:$AA$17,B23)</f>
        <v>0</v>
      </c>
      <c r="F23" s="141">
        <f>SUMIFS(K12:K17,F12:F17,B23) + SUMIFS(M12:M17,F12:F17,B23) + SUMIFS(I12:I17,F12:F17,B23)+SUMIFS(L12:L17,H12:H17,B23) + SUMIFS(N12:N17,H12:H17,B23)+SUMIFS(J12:J17,H12:H17,B23)</f>
        <v>0</v>
      </c>
      <c r="G23" s="140">
        <f>AF23</f>
        <v>0</v>
      </c>
      <c r="H23" s="91">
        <f>F23-G23</f>
        <v>0</v>
      </c>
      <c r="I23" s="365">
        <f>SUMIFS($P$12:$P$17,$H$12:$H$17,B23)+SUMIFS($O$12:$O$17,$F$12:$F$17,B23)</f>
        <v>0</v>
      </c>
      <c r="J23" s="366">
        <f>AI23</f>
        <v>0</v>
      </c>
      <c r="K23" s="94">
        <f>I23-J23</f>
        <v>0</v>
      </c>
      <c r="L23" s="147">
        <f>(D23*2)+(E23*1)</f>
        <v>0</v>
      </c>
      <c r="M23" s="129"/>
      <c r="N23" s="240"/>
      <c r="O23" s="129"/>
      <c r="P23" s="241"/>
      <c r="Q23" s="189"/>
      <c r="R23" s="186"/>
      <c r="S23" s="186"/>
      <c r="T23" s="186"/>
      <c r="Z23" s="155">
        <f>SUMIFS($I$12:$I$17,$F$12:$F$17,"&lt;&gt;B23",$H$12:$H$17,$B23)</f>
        <v>0</v>
      </c>
      <c r="AA23" s="198">
        <f>SUMIFS($J$12:$J$17,$H$12:$H$17,"&lt;&gt;B23",$F$12:$F$17,$B23)</f>
        <v>0</v>
      </c>
      <c r="AB23" s="198">
        <f>SUMIFS($K$12:$K$17,$F$12:$F$17,"&lt;&gt;B23",$H$12:$H$17,$B23)</f>
        <v>0</v>
      </c>
      <c r="AC23" s="198">
        <f>SUMIFS($L$12:$L$17,$H$12:$H$17,"&lt;&gt;B23",$F$12:$F$17,$B23)</f>
        <v>0</v>
      </c>
      <c r="AD23" s="198">
        <f>SUMIFS($M$12:$M$17,$F$12:$F$17,"&lt;&gt;B23",$H$12:$H$17,$B23)</f>
        <v>0</v>
      </c>
      <c r="AE23" s="198">
        <f>SUMIFS($N$12:$N$17,$H$12:$H$17,"&lt;&gt;B23",$F$12:$F$17,$B23)</f>
        <v>0</v>
      </c>
      <c r="AF23" s="199">
        <f t="shared" ref="AF23:AF24" si="9">SUM(Z23:AE23)</f>
        <v>0</v>
      </c>
      <c r="AG23" s="234">
        <f>SUMIFS($O$12:$O$17,$F$12:$F$17,"&lt;&gt;B21",$H$12:$H$17,$B23)</f>
        <v>0</v>
      </c>
      <c r="AH23" s="202">
        <f>SUMIFS($P$12:$P$17,$H$12:$H$17,"&lt;&gt;B21",$F$12:$F$17,B23)</f>
        <v>0</v>
      </c>
      <c r="AI23" s="203">
        <f t="shared" ref="AI23:AI24" si="10">SUM(AG23:AH23)</f>
        <v>0</v>
      </c>
    </row>
    <row r="24" spans="1:35" ht="18.75" customHeight="1" thickBot="1" x14ac:dyDescent="0.25">
      <c r="A24" s="3" t="s">
        <v>0</v>
      </c>
      <c r="B24" s="6" t="str">
        <f>D8</f>
        <v>AEIST</v>
      </c>
      <c r="C24" s="5">
        <f t="shared" si="8"/>
        <v>0</v>
      </c>
      <c r="D24" s="142">
        <f>COUNTIFS($Z$12:$Z$17,B24)</f>
        <v>0</v>
      </c>
      <c r="E24" s="143">
        <f>COUNTIFS($AA$12:$AA$17,B24)</f>
        <v>0</v>
      </c>
      <c r="F24" s="144">
        <f>SUMIFS(K12:K17,F12:F17,B24) + SUMIFS(M12:M17,F12:F17,B24) + SUMIFS(I12:I17,F12:F17,B24)+SUMIFS(L12:L17,H12:H17,B24) + SUMIFS(N12:N17,H12:H17,B24)+SUMIFS(J12:J17,H12:H17,B24)</f>
        <v>0</v>
      </c>
      <c r="G24" s="143">
        <f>AF24</f>
        <v>0</v>
      </c>
      <c r="H24" s="96">
        <f>F24-G24</f>
        <v>0</v>
      </c>
      <c r="I24" s="367">
        <f>SUMIFS($P$12:$P$17,$H$12:$H$17,B24)+SUMIFS($O$12:$O$17,$F$12:$F$17,B24)</f>
        <v>0</v>
      </c>
      <c r="J24" s="368">
        <f>AI24</f>
        <v>0</v>
      </c>
      <c r="K24" s="95">
        <f>I24-J24</f>
        <v>0</v>
      </c>
      <c r="L24" s="148">
        <f>(D24*2)+(E24*1)</f>
        <v>0</v>
      </c>
      <c r="M24" s="129"/>
      <c r="N24" s="240"/>
      <c r="O24" s="129"/>
      <c r="P24" s="241"/>
      <c r="Q24" s="189"/>
      <c r="R24" s="186"/>
      <c r="S24" s="186"/>
      <c r="T24" s="186"/>
      <c r="Z24" s="155">
        <f>SUMIFS($I$12:$I$17,$F$12:$F$17,"&lt;&gt;B24",$H$12:$H$17,$B24)</f>
        <v>0</v>
      </c>
      <c r="AA24" s="198">
        <f>SUMIFS($J$12:$J$17,$H$12:$H$17,"&lt;&gt;B24",$F$12:$F$17,$B24)</f>
        <v>0</v>
      </c>
      <c r="AB24" s="198">
        <f>SUMIFS($K$12:$K$17,$F$12:$F$17,"&lt;&gt;B24",$H$12:$H$17,$B24)</f>
        <v>0</v>
      </c>
      <c r="AC24" s="198">
        <f>SUMIFS($L$12:$L$17,$H$12:$H$17,"&lt;&gt;B24",$F$12:$F$17,$B24)</f>
        <v>0</v>
      </c>
      <c r="AD24" s="198">
        <f>SUMIFS($M$12:$M$17,$F$12:$F$17,"&lt;&gt;B24",$H$12:$H$17,$B24)</f>
        <v>0</v>
      </c>
      <c r="AE24" s="198">
        <f>SUMIFS($N$12:$N$17,$H$12:$H$17,"&lt;&gt;B24",$F$12:$F$17,$B24)</f>
        <v>0</v>
      </c>
      <c r="AF24" s="199">
        <f t="shared" si="9"/>
        <v>0</v>
      </c>
      <c r="AG24" s="235">
        <f>SUMIFS($O$12:$O$17,$F$12:$F$17,"&lt;&gt;B21",$H$12:$H$17,$B24)</f>
        <v>0</v>
      </c>
      <c r="AH24" s="207">
        <f>SUMIFS($P$12:$P$17,$H$12:$H$17,"&lt;&gt;B21",$F$12:$F$17,B24)</f>
        <v>0</v>
      </c>
      <c r="AI24" s="208">
        <f t="shared" si="10"/>
        <v>0</v>
      </c>
    </row>
    <row r="25" spans="1:35" ht="18.75" customHeight="1" thickBot="1" x14ac:dyDescent="0.25">
      <c r="A25" s="186"/>
      <c r="B25" s="186"/>
      <c r="C25" s="214"/>
      <c r="D25" s="186"/>
      <c r="E25" s="186"/>
      <c r="F25" s="212"/>
      <c r="G25" s="186"/>
      <c r="H25" s="186"/>
      <c r="I25" s="244"/>
      <c r="J25" s="244"/>
      <c r="K25" s="186"/>
      <c r="L25" s="243"/>
      <c r="M25" s="186"/>
      <c r="N25" s="186"/>
      <c r="O25" s="186"/>
      <c r="P25" s="186"/>
      <c r="Q25" s="186"/>
      <c r="R25" s="186"/>
      <c r="S25" s="186"/>
      <c r="T25" s="186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5" ht="18.75" customHeight="1" thickBot="1" x14ac:dyDescent="0.25">
      <c r="A26" s="525" t="s">
        <v>21</v>
      </c>
      <c r="B26" s="526"/>
      <c r="C26" s="526"/>
      <c r="D26" s="526"/>
      <c r="E26" s="526"/>
      <c r="F26" s="526"/>
      <c r="G26" s="526"/>
      <c r="H26" s="527"/>
      <c r="I26" s="556" t="s">
        <v>41</v>
      </c>
      <c r="J26" s="562"/>
      <c r="K26" s="562"/>
      <c r="L26" s="562"/>
      <c r="M26" s="562"/>
      <c r="N26" s="557"/>
      <c r="O26" s="577" t="s">
        <v>42</v>
      </c>
      <c r="P26" s="578"/>
      <c r="Q26" s="186"/>
      <c r="R26" s="186"/>
      <c r="S26" s="186"/>
      <c r="T26" s="186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5" ht="18.75" customHeight="1" thickBot="1" x14ac:dyDescent="0.25">
      <c r="A27" s="66" t="s">
        <v>19</v>
      </c>
      <c r="B27" s="50" t="s">
        <v>18</v>
      </c>
      <c r="C27" s="49" t="s">
        <v>17</v>
      </c>
      <c r="D27" s="168" t="s">
        <v>77</v>
      </c>
      <c r="E27" s="519" t="s">
        <v>16</v>
      </c>
      <c r="F27" s="520"/>
      <c r="G27" s="520" t="s">
        <v>15</v>
      </c>
      <c r="H27" s="521"/>
      <c r="I27" s="556" t="s">
        <v>3</v>
      </c>
      <c r="J27" s="557"/>
      <c r="K27" s="556" t="s">
        <v>2</v>
      </c>
      <c r="L27" s="557"/>
      <c r="M27" s="556" t="s">
        <v>1</v>
      </c>
      <c r="N27" s="557"/>
      <c r="O27" s="584"/>
      <c r="P27" s="585"/>
      <c r="Q27" s="186"/>
      <c r="R27" s="186"/>
      <c r="S27" s="186"/>
      <c r="T27" s="186"/>
      <c r="W27" s="129"/>
      <c r="X27" s="129"/>
      <c r="Y27" s="129"/>
      <c r="Z27" s="190" t="s">
        <v>53</v>
      </c>
      <c r="AA27" s="190" t="s">
        <v>54</v>
      </c>
      <c r="AB27" s="129"/>
      <c r="AC27" s="129"/>
      <c r="AD27" s="129"/>
      <c r="AE27" s="129"/>
    </row>
    <row r="28" spans="1:35" ht="18.75" customHeight="1" x14ac:dyDescent="0.2">
      <c r="A28" s="438">
        <v>42479</v>
      </c>
      <c r="B28" s="48" t="s">
        <v>314</v>
      </c>
      <c r="C28" s="32" t="s">
        <v>247</v>
      </c>
      <c r="D28" s="31" t="s">
        <v>429</v>
      </c>
      <c r="E28" s="60">
        <v>4</v>
      </c>
      <c r="F28" s="125" t="str">
        <f>F8</f>
        <v>AAUAlg</v>
      </c>
      <c r="G28" s="59">
        <v>1</v>
      </c>
      <c r="H28" s="46" t="str">
        <f>F5</f>
        <v>ULisboa</v>
      </c>
      <c r="I28" s="412"/>
      <c r="J28" s="46"/>
      <c r="K28" s="47"/>
      <c r="L28" s="413"/>
      <c r="M28" s="414"/>
      <c r="N28" s="413"/>
      <c r="O28" s="97">
        <f>(IF(K28&gt;L28,1,0))+ (IF(M28&gt;N28,1,0))+(IF(I28&gt;J28,1,0))</f>
        <v>0</v>
      </c>
      <c r="P28" s="99">
        <f>(IF(K28&lt;L28,1,0)+(IF(M28&lt;N28,1,0))+(IF(I28&lt;J28,1,0)))</f>
        <v>0</v>
      </c>
      <c r="Q28" s="186"/>
      <c r="R28" s="186"/>
      <c r="S28" s="186"/>
      <c r="T28" s="186"/>
      <c r="Z28" s="190" t="str">
        <f>IF(AND(O28=P28),"EMPATE",(IF(O28&gt;P28,F28,H28)))</f>
        <v>EMPATE</v>
      </c>
      <c r="AA28" s="190" t="str">
        <f t="shared" ref="AA28:AA33" si="11">IF(AND(O28=P28),"EMPATE",(IF(O28&lt;P28,F28,H28)))</f>
        <v>EMPATE</v>
      </c>
    </row>
    <row r="29" spans="1:35" ht="18.75" customHeight="1" thickBot="1" x14ac:dyDescent="0.25">
      <c r="A29" s="439">
        <v>42479</v>
      </c>
      <c r="B29" s="45" t="s">
        <v>314</v>
      </c>
      <c r="C29" s="35" t="s">
        <v>248</v>
      </c>
      <c r="D29" s="58" t="s">
        <v>430</v>
      </c>
      <c r="E29" s="64">
        <v>3</v>
      </c>
      <c r="F29" s="126" t="str">
        <f>F7</f>
        <v>AEFEP</v>
      </c>
      <c r="G29" s="63">
        <v>2</v>
      </c>
      <c r="H29" s="61" t="str">
        <f>F6</f>
        <v>AAUAv</v>
      </c>
      <c r="I29" s="415"/>
      <c r="J29" s="43"/>
      <c r="K29" s="44"/>
      <c r="L29" s="416"/>
      <c r="M29" s="417"/>
      <c r="N29" s="416"/>
      <c r="O29" s="102">
        <f t="shared" ref="O29" si="12">(IF(K29&gt;L29,1,0))+ (IF(M29&gt;N29,1,0))+(IF(I29&gt;J29,1,0))</f>
        <v>0</v>
      </c>
      <c r="P29" s="103">
        <f t="shared" ref="P29" si="13">(IF(K29&lt;L29,1,0)+(IF(M29&lt;N29,1,0))+(IF(I29&lt;J29,1,0)))</f>
        <v>0</v>
      </c>
      <c r="Q29" s="186"/>
      <c r="R29" s="186"/>
      <c r="S29" s="186"/>
      <c r="T29" s="186"/>
      <c r="Z29" s="190" t="str">
        <f>IF(AND(O29=P29),"EMPATE",(IF(O29&gt;P29,F29,H29)))</f>
        <v>EMPATE</v>
      </c>
      <c r="AA29" s="190" t="str">
        <f t="shared" si="11"/>
        <v>EMPATE</v>
      </c>
    </row>
    <row r="30" spans="1:35" ht="18.75" customHeight="1" x14ac:dyDescent="0.2">
      <c r="A30" s="438">
        <v>42479</v>
      </c>
      <c r="B30" s="42" t="s">
        <v>419</v>
      </c>
      <c r="C30" s="32" t="s">
        <v>249</v>
      </c>
      <c r="D30" s="31" t="s">
        <v>430</v>
      </c>
      <c r="E30" s="60">
        <v>3</v>
      </c>
      <c r="F30" s="125" t="str">
        <f>F7</f>
        <v>AEFEP</v>
      </c>
      <c r="G30" s="59">
        <v>1</v>
      </c>
      <c r="H30" s="46" t="str">
        <f>F5</f>
        <v>ULisboa</v>
      </c>
      <c r="I30" s="412"/>
      <c r="J30" s="46"/>
      <c r="K30" s="47"/>
      <c r="L30" s="413"/>
      <c r="M30" s="414"/>
      <c r="N30" s="413"/>
      <c r="O30" s="97">
        <f>(IF(K30&gt;L30,1,0))+ (IF(M30&gt;N30,1,0))+(IF(I30&gt;J30,1,0))</f>
        <v>0</v>
      </c>
      <c r="P30" s="99">
        <f>(IF(K30&lt;L30,1,0)+(IF(M30&lt;N30,1,0))+(IF(I30&lt;J30,1,0)))</f>
        <v>0</v>
      </c>
      <c r="Q30" s="186"/>
      <c r="R30" s="186"/>
      <c r="S30" s="186"/>
      <c r="T30" s="186"/>
      <c r="Z30" s="190" t="str">
        <f>IF(AND(O30=P30),"EMPATE",(IF(O30&gt;P30,F30,H30)))</f>
        <v>EMPATE</v>
      </c>
      <c r="AA30" s="190" t="str">
        <f t="shared" si="11"/>
        <v>EMPATE</v>
      </c>
    </row>
    <row r="31" spans="1:35" ht="18.75" customHeight="1" thickBot="1" x14ac:dyDescent="0.25">
      <c r="A31" s="439">
        <v>42479</v>
      </c>
      <c r="B31" s="36" t="s">
        <v>419</v>
      </c>
      <c r="C31" s="28" t="s">
        <v>250</v>
      </c>
      <c r="D31" s="58" t="s">
        <v>429</v>
      </c>
      <c r="E31" s="57">
        <v>2</v>
      </c>
      <c r="F31" s="127" t="str">
        <f>F6</f>
        <v>AAUAv</v>
      </c>
      <c r="G31" s="56">
        <v>4</v>
      </c>
      <c r="H31" s="43" t="str">
        <f>F8</f>
        <v>AAUAlg</v>
      </c>
      <c r="I31" s="415"/>
      <c r="J31" s="43"/>
      <c r="K31" s="44"/>
      <c r="L31" s="416"/>
      <c r="M31" s="417"/>
      <c r="N31" s="418"/>
      <c r="O31" s="102">
        <f t="shared" ref="O31" si="14">(IF(K31&gt;L31,1,0))+ (IF(M31&gt;N31,1,0))+(IF(I31&gt;J31,1,0))</f>
        <v>0</v>
      </c>
      <c r="P31" s="103">
        <f t="shared" ref="P31" si="15">(IF(K31&lt;L31,1,0)+(IF(M31&lt;N31,1,0))+(IF(I31&lt;J31,1,0)))</f>
        <v>0</v>
      </c>
      <c r="Q31" s="186"/>
      <c r="R31" s="186"/>
      <c r="S31" s="186"/>
      <c r="T31" s="186"/>
      <c r="Z31" s="190" t="str">
        <f>IF(AND(O31=P31),"EMPATE",(IF(O31&gt;P31,F31,H31)))</f>
        <v>EMPATE</v>
      </c>
      <c r="AA31" s="190" t="str">
        <f t="shared" si="11"/>
        <v>EMPATE</v>
      </c>
    </row>
    <row r="32" spans="1:35" ht="18.75" customHeight="1" x14ac:dyDescent="0.2">
      <c r="A32" s="438">
        <v>42480</v>
      </c>
      <c r="B32" s="33" t="s">
        <v>427</v>
      </c>
      <c r="C32" s="32" t="s">
        <v>251</v>
      </c>
      <c r="D32" s="31" t="s">
        <v>429</v>
      </c>
      <c r="E32" s="60">
        <v>4</v>
      </c>
      <c r="F32" s="125" t="str">
        <f>F8</f>
        <v>AAUAlg</v>
      </c>
      <c r="G32" s="59">
        <v>3</v>
      </c>
      <c r="H32" s="46" t="str">
        <f>F7</f>
        <v>AEFEP</v>
      </c>
      <c r="I32" s="209"/>
      <c r="J32" s="46"/>
      <c r="K32" s="47"/>
      <c r="L32" s="413"/>
      <c r="M32" s="414"/>
      <c r="N32" s="413"/>
      <c r="O32" s="97">
        <f>(IF(K32&gt;L32,1,0))+ (IF(M32&gt;N32,1,0))+(IF(I32&gt;J32,1,0))</f>
        <v>0</v>
      </c>
      <c r="P32" s="99">
        <f>(IF(K32&lt;L32,1,0)+(IF(M32&lt;N32,1,0))+(IF(I32&lt;J32,1,0)))</f>
        <v>0</v>
      </c>
      <c r="Q32" s="186"/>
      <c r="R32" s="186"/>
      <c r="S32" s="186"/>
      <c r="T32" s="186"/>
      <c r="Z32" s="190" t="str">
        <f t="shared" ref="Z32:Z33" si="16">IF(AND(O32=P32),"EMPATE",(IF(O32&gt;P32,F32,H32)))</f>
        <v>EMPATE</v>
      </c>
      <c r="AA32" s="190" t="str">
        <f t="shared" si="11"/>
        <v>EMPATE</v>
      </c>
    </row>
    <row r="33" spans="1:35" ht="18.75" customHeight="1" thickBot="1" x14ac:dyDescent="0.25">
      <c r="A33" s="439">
        <v>42480</v>
      </c>
      <c r="B33" s="29" t="s">
        <v>427</v>
      </c>
      <c r="C33" s="28" t="s">
        <v>252</v>
      </c>
      <c r="D33" s="58" t="s">
        <v>430</v>
      </c>
      <c r="E33" s="57">
        <v>1</v>
      </c>
      <c r="F33" s="127" t="str">
        <f>F5</f>
        <v>ULisboa</v>
      </c>
      <c r="G33" s="56">
        <v>2</v>
      </c>
      <c r="H33" s="43" t="str">
        <f>F6</f>
        <v>AAUAv</v>
      </c>
      <c r="I33" s="134"/>
      <c r="J33" s="43"/>
      <c r="K33" s="44"/>
      <c r="L33" s="416"/>
      <c r="M33" s="417"/>
      <c r="N33" s="418"/>
      <c r="O33" s="102">
        <f t="shared" ref="O33" si="17">(IF(K33&gt;L33,1,0))+ (IF(M33&gt;N33,1,0))+(IF(I33&gt;J33,1,0))</f>
        <v>0</v>
      </c>
      <c r="P33" s="103">
        <f t="shared" ref="P33" si="18">(IF(K33&lt;L33,1,0)+(IF(M33&lt;N33,1,0))+(IF(I33&lt;J33,1,0)))</f>
        <v>0</v>
      </c>
      <c r="Q33" s="186"/>
      <c r="R33" s="186"/>
      <c r="S33" s="186"/>
      <c r="T33" s="186"/>
      <c r="Z33" s="190" t="str">
        <f t="shared" si="16"/>
        <v>EMPATE</v>
      </c>
      <c r="AA33" s="190" t="str">
        <f t="shared" si="11"/>
        <v>EMPATE</v>
      </c>
    </row>
    <row r="34" spans="1:35" ht="18.75" customHeight="1" x14ac:dyDescent="0.2">
      <c r="A34" s="55"/>
      <c r="B34" s="54"/>
      <c r="C34" s="51"/>
      <c r="D34" s="51"/>
      <c r="E34" s="51"/>
      <c r="F34" s="213"/>
      <c r="G34" s="52"/>
      <c r="H34" s="51"/>
      <c r="I34" s="51"/>
      <c r="J34" s="51"/>
      <c r="K34" s="186"/>
      <c r="L34" s="186"/>
      <c r="M34" s="186"/>
      <c r="N34" s="186"/>
      <c r="O34" s="186"/>
      <c r="P34" s="186"/>
      <c r="Q34" s="186"/>
      <c r="R34" s="186"/>
      <c r="S34" s="186"/>
      <c r="T34" s="186"/>
    </row>
    <row r="35" spans="1:35" ht="18.75" customHeight="1" thickBot="1" x14ac:dyDescent="0.25">
      <c r="A35" s="583" t="s">
        <v>13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237"/>
      <c r="N35" s="237"/>
      <c r="O35" s="237"/>
      <c r="P35" s="237"/>
      <c r="Q35" s="186"/>
      <c r="R35" s="186"/>
      <c r="S35" s="186"/>
      <c r="T35" s="186"/>
    </row>
    <row r="36" spans="1:35" ht="18.75" customHeight="1" thickBot="1" x14ac:dyDescent="0.25">
      <c r="A36" s="17" t="s">
        <v>12</v>
      </c>
      <c r="B36" s="22" t="s">
        <v>11</v>
      </c>
      <c r="C36" s="81" t="s">
        <v>10</v>
      </c>
      <c r="D36" s="113" t="s">
        <v>9</v>
      </c>
      <c r="E36" s="114" t="s">
        <v>8</v>
      </c>
      <c r="F36" s="20" t="s">
        <v>43</v>
      </c>
      <c r="G36" s="18" t="s">
        <v>44</v>
      </c>
      <c r="H36" s="109" t="s">
        <v>45</v>
      </c>
      <c r="I36" s="149" t="s">
        <v>46</v>
      </c>
      <c r="J36" s="150" t="s">
        <v>47</v>
      </c>
      <c r="K36" s="145" t="s">
        <v>48</v>
      </c>
      <c r="L36" s="17" t="s">
        <v>49</v>
      </c>
      <c r="M36" s="238"/>
      <c r="N36" s="238"/>
      <c r="O36" s="239"/>
      <c r="P36" s="239"/>
      <c r="Q36" s="186"/>
      <c r="R36" s="186"/>
      <c r="S36" s="186"/>
      <c r="T36" s="186"/>
      <c r="Z36" s="193" t="s">
        <v>58</v>
      </c>
      <c r="AA36" s="194" t="s">
        <v>59</v>
      </c>
      <c r="AB36" s="194" t="s">
        <v>61</v>
      </c>
      <c r="AC36" s="194" t="s">
        <v>62</v>
      </c>
      <c r="AD36" s="194" t="s">
        <v>63</v>
      </c>
      <c r="AE36" s="231" t="s">
        <v>64</v>
      </c>
      <c r="AF36" s="195" t="s">
        <v>60</v>
      </c>
      <c r="AG36" s="232" t="s">
        <v>55</v>
      </c>
      <c r="AH36" s="196" t="s">
        <v>56</v>
      </c>
      <c r="AI36" s="197" t="s">
        <v>57</v>
      </c>
    </row>
    <row r="37" spans="1:35" ht="18.75" customHeight="1" x14ac:dyDescent="0.2">
      <c r="A37" s="14" t="s">
        <v>3</v>
      </c>
      <c r="B37" s="334" t="str">
        <f>F5</f>
        <v>ULisboa</v>
      </c>
      <c r="C37" s="16">
        <f>D37+E37</f>
        <v>0</v>
      </c>
      <c r="D37" s="136">
        <f>COUNTIFS($Z$28:$Z$33,B37)</f>
        <v>0</v>
      </c>
      <c r="E37" s="137">
        <f>COUNTIFS($AA$28:$AA$33,B37)</f>
        <v>0</v>
      </c>
      <c r="F37" s="138">
        <f>SUMIFS(K28:K33,F28:F33,B37) + SUMIFS(M28:M33,F28:F33,B37) + SUMIFS(I28:I33,F28:F33,B37)+SUMIFS(L28:L33,H28:H33,B37) + SUMIFS(N28:N33,H28:H33,B37)+SUMIFS(J28:J33,H28:H33,B37)</f>
        <v>0</v>
      </c>
      <c r="G37" s="137">
        <f>AF37</f>
        <v>0</v>
      </c>
      <c r="H37" s="93">
        <f>F37-G37</f>
        <v>0</v>
      </c>
      <c r="I37" s="357">
        <f>SUMIFS($P$28:$P$33,$H$28:$H$33,B37)+SUMIFS($O$28:$O$33,$F$28:$F$33,B37)</f>
        <v>0</v>
      </c>
      <c r="J37" s="358">
        <f>AI37</f>
        <v>0</v>
      </c>
      <c r="K37" s="175">
        <f>I37-J37</f>
        <v>0</v>
      </c>
      <c r="L37" s="146">
        <f>(D37*2)+(E37*1)</f>
        <v>0</v>
      </c>
      <c r="M37" s="240"/>
      <c r="N37" s="240"/>
      <c r="O37" s="241"/>
      <c r="P37" s="241"/>
      <c r="Q37" s="186"/>
      <c r="R37" s="186"/>
      <c r="S37" s="186"/>
      <c r="T37" s="186"/>
      <c r="Z37" s="155">
        <f>SUMIFS(I$28:I$33,$F$28:$F$33,"&lt;&gt;B37",$H$28:$H$33,$B37)</f>
        <v>0</v>
      </c>
      <c r="AA37" s="198">
        <f>SUMIFS(J$28:J$33,$H$28:$H$33,"&lt;&gt;B37",$F$28:$F$33,$B37)</f>
        <v>0</v>
      </c>
      <c r="AB37" s="155">
        <f>SUMIFS(K$28:K$33,$F$28:$F$33,"&lt;&gt;B37",$H$28:$H$33,$B37)</f>
        <v>0</v>
      </c>
      <c r="AC37" s="198">
        <f>SUMIFS(L$28:L$33,$H$28:$H$33,"&lt;&gt;B37",$F$28:$F$33,$B37)</f>
        <v>0</v>
      </c>
      <c r="AD37" s="155">
        <f>SUMIFS(M$28:M$33,$F$28:$F$33,"&lt;&gt;B37",$H$28:$H$33,$B37)</f>
        <v>0</v>
      </c>
      <c r="AE37" s="198">
        <f>SUMIFS(N$28:N$33,$H$28:$H$33,"&lt;&gt;B37",$F$28:$F$33,$B37)</f>
        <v>0</v>
      </c>
      <c r="AF37" s="199">
        <f>SUM(Z37:AE37)</f>
        <v>0</v>
      </c>
      <c r="AG37" s="233">
        <f>SUMIFS(O$28:O$33,$F$28:$F$33,"&lt;&gt;B21",$H$28:$H$33,$B37)</f>
        <v>0</v>
      </c>
      <c r="AH37" s="200">
        <f>SUMIFS(P$28:P$33,$H$28:$H$33,"&lt;&gt;B21",$F$28:$F$33,B37)</f>
        <v>0</v>
      </c>
      <c r="AI37" s="201">
        <f>SUM(AG37:AH37)</f>
        <v>0</v>
      </c>
    </row>
    <row r="38" spans="1:35" ht="18.75" customHeight="1" thickBot="1" x14ac:dyDescent="0.25">
      <c r="A38" s="8" t="s">
        <v>0</v>
      </c>
      <c r="B38" s="11" t="str">
        <f>F8</f>
        <v>AAUAlg</v>
      </c>
      <c r="C38" s="10">
        <f>D38+E38</f>
        <v>0</v>
      </c>
      <c r="D38" s="139">
        <f>COUNTIFS($Z$28:$Z$33,B38)</f>
        <v>0</v>
      </c>
      <c r="E38" s="140">
        <f>COUNTIFS($AA$28:$AA$33,B38)</f>
        <v>0</v>
      </c>
      <c r="F38" s="141">
        <f>SUMIFS(K28:K33,F28:F33,B38) + SUMIFS(M28:M33,F28:F33,B38) + SUMIFS(I28:I33,F28:F33,B38)+SUMIFS(L28:L33,H28:H33,B38) + SUMIFS(N28:N33,H28:H33,B38)+SUMIFS(J28:J33,H28:H33,B38)</f>
        <v>0</v>
      </c>
      <c r="G38" s="140">
        <f>AF38</f>
        <v>0</v>
      </c>
      <c r="H38" s="91">
        <f>F38-G38</f>
        <v>0</v>
      </c>
      <c r="I38" s="359">
        <f>SUMIFS($P$28:$P$33,$H$28:$H$33,B38)+SUMIFS($O$28:$O$33,$F$28:$F$33,B38)</f>
        <v>0</v>
      </c>
      <c r="J38" s="360">
        <f>AI38</f>
        <v>0</v>
      </c>
      <c r="K38" s="176">
        <f>I38-J38</f>
        <v>0</v>
      </c>
      <c r="L38" s="147">
        <f>(D38*2)+(E38*1)</f>
        <v>0</v>
      </c>
      <c r="M38" s="240"/>
      <c r="N38" s="240"/>
      <c r="O38" s="241"/>
      <c r="P38" s="241"/>
      <c r="Q38" s="186"/>
      <c r="R38" s="186"/>
      <c r="S38" s="186"/>
      <c r="T38" s="186"/>
      <c r="Z38" s="155">
        <f>SUMIFS(I$28:I$33,$F$28:$F$33,"&lt;&gt;B40",$H$28:$H$33,$B38)</f>
        <v>0</v>
      </c>
      <c r="AA38" s="198">
        <f>SUMIFS(J$28:J$33,$H$28:$H$33,"&lt;&gt;B37",$F$28:$F$33,$B38)</f>
        <v>0</v>
      </c>
      <c r="AB38" s="155">
        <f>SUMIFS(K$28:K$33,$F$28:$F$33,"&lt;&gt;B40",$H$28:$H$33,$B38)</f>
        <v>0</v>
      </c>
      <c r="AC38" s="198">
        <f>SUMIFS(L$28:L$33,$H$28:$H$33,"&lt;&gt;B37",$F$28:$F$33,$B38)</f>
        <v>0</v>
      </c>
      <c r="AD38" s="155">
        <f>SUMIFS(M$28:M$33,$F$28:$F$33,"&lt;&gt;B40",$H$28:$H$33,$B38)</f>
        <v>0</v>
      </c>
      <c r="AE38" s="198">
        <f>SUMIFS(N$28:N$33,$H$28:$H$33,"&lt;&gt;B37",$F$28:$F$33,$B38)</f>
        <v>0</v>
      </c>
      <c r="AF38" s="199">
        <f>SUM(Z38:AE38)</f>
        <v>0</v>
      </c>
      <c r="AG38" s="233">
        <f>SUMIFS(O$28:O$33,$F$28:$F$33,"&lt;&gt;B21",$H$28:$H$33,$B38)</f>
        <v>0</v>
      </c>
      <c r="AH38" s="200">
        <f>SUMIFS(P$28:P$33,$H$28:$H$33,"&lt;&gt;B21",$F$28:$F$33,B38)</f>
        <v>0</v>
      </c>
      <c r="AI38" s="208">
        <f>SUM(AG38:AH38)</f>
        <v>0</v>
      </c>
    </row>
    <row r="39" spans="1:35" ht="18.75" customHeight="1" x14ac:dyDescent="0.2">
      <c r="A39" s="8" t="s">
        <v>2</v>
      </c>
      <c r="B39" s="11" t="str">
        <f>F6</f>
        <v>AAUAv</v>
      </c>
      <c r="C39" s="10">
        <f t="shared" ref="C39:C40" si="19">D39+E39</f>
        <v>0</v>
      </c>
      <c r="D39" s="139">
        <f>COUNTIFS($Z$28:$Z$33,B39)</f>
        <v>0</v>
      </c>
      <c r="E39" s="140">
        <f>COUNTIFS($AA$28:$AA$33,B39)</f>
        <v>0</v>
      </c>
      <c r="F39" s="141">
        <f>SUMIFS(K28:K33,F28:F33,B39) + SUMIFS(M28:M33,F28:F33,B39) + SUMIFS(I28:I33,F28:F33,B39)+SUMIFS(L28:L33,H28:H33,B39) + SUMIFS(N28:N33,H28:H33,B39)+SUMIFS(J28:J33,H28:H33,B39)</f>
        <v>0</v>
      </c>
      <c r="G39" s="140">
        <f>AF39</f>
        <v>0</v>
      </c>
      <c r="H39" s="91">
        <f t="shared" ref="H39:H40" si="20">F39-G39</f>
        <v>0</v>
      </c>
      <c r="I39" s="359">
        <f t="shared" ref="I39:I40" si="21">SUMIFS($P$28:$P$33,$H$28:$H$33,B39)+SUMIFS($O$28:$O$33,$F$28:$F$33,B39)</f>
        <v>0</v>
      </c>
      <c r="J39" s="360">
        <f>AI39</f>
        <v>0</v>
      </c>
      <c r="K39" s="176">
        <f>I39-J39</f>
        <v>0</v>
      </c>
      <c r="L39" s="147">
        <f>(D39*2)+(E39*1)</f>
        <v>0</v>
      </c>
      <c r="M39" s="240"/>
      <c r="N39" s="240"/>
      <c r="O39" s="241"/>
      <c r="P39" s="241"/>
      <c r="Q39" s="186"/>
      <c r="R39" s="186"/>
      <c r="S39" s="186"/>
      <c r="T39" s="186"/>
      <c r="Z39" s="155">
        <f>SUMIFS(I$28:I$33,$F$28:$F$33,"&lt;&gt;B38",$H$28:$H$33,$B39)</f>
        <v>0</v>
      </c>
      <c r="AA39" s="198">
        <f t="shared" ref="AA39:AA40" si="22">SUMIFS(J$28:J$33,$H$28:$H$33,"&lt;&gt;B37",$F$28:$F$33,$B39)</f>
        <v>0</v>
      </c>
      <c r="AB39" s="155">
        <f>SUMIFS(K$28:K$33,$F$28:$F$33,"&lt;&gt;B38",$H$28:$H$33,$B39)</f>
        <v>0</v>
      </c>
      <c r="AC39" s="198">
        <f t="shared" ref="AC39:AC40" si="23">SUMIFS(L$28:L$33,$H$28:$H$33,"&lt;&gt;B37",$F$28:$F$33,$B39)</f>
        <v>0</v>
      </c>
      <c r="AD39" s="155">
        <f>SUMIFS(M$28:M$33,$F$28:$F$33,"&lt;&gt;B38",$H$28:$H$33,$B39)</f>
        <v>0</v>
      </c>
      <c r="AE39" s="198">
        <f t="shared" ref="AE39:AE40" si="24">SUMIFS(N$28:N$33,$H$28:$H$33,"&lt;&gt;B37",$F$28:$F$33,$B39)</f>
        <v>0</v>
      </c>
      <c r="AF39" s="199">
        <f>SUM(Z39:AE39)</f>
        <v>0</v>
      </c>
      <c r="AG39" s="233">
        <f t="shared" ref="AG39:AG40" si="25">SUMIFS(O$28:O$33,$F$28:$F$33,"&lt;&gt;B21",$H$28:$H$33,$B39)</f>
        <v>0</v>
      </c>
      <c r="AH39" s="200">
        <f t="shared" ref="AH39:AH40" si="26">SUMIFS(P$28:P$33,$H$28:$H$33,"&lt;&gt;B21",$F$28:$F$33,B39)</f>
        <v>0</v>
      </c>
      <c r="AI39" s="203">
        <f t="shared" ref="AI39:AI40" si="27">SUM(AG39:AH39)</f>
        <v>0</v>
      </c>
    </row>
    <row r="40" spans="1:35" ht="18.75" customHeight="1" thickBot="1" x14ac:dyDescent="0.25">
      <c r="A40" s="3" t="s">
        <v>1</v>
      </c>
      <c r="B40" s="6" t="str">
        <f>F7</f>
        <v>AEFEP</v>
      </c>
      <c r="C40" s="5">
        <f t="shared" si="19"/>
        <v>0</v>
      </c>
      <c r="D40" s="142">
        <f>COUNTIFS($Z$28:$Z$33,B40)</f>
        <v>0</v>
      </c>
      <c r="E40" s="143">
        <f>COUNTIFS($AA$28:$AA$33,B40)</f>
        <v>0</v>
      </c>
      <c r="F40" s="144">
        <f>SUMIFS(K28:K33,F28:F33,B40) + SUMIFS(M28:M33,F28:F33,B40) + SUMIFS(I28:I33,F28:F33,B40)+SUMIFS(L28:L33,H28:H33,B40) + SUMIFS(N28:N33,H28:H33,B40)+SUMIFS(J28:J33,H28:H33,B40)</f>
        <v>0</v>
      </c>
      <c r="G40" s="143">
        <f>AF40</f>
        <v>0</v>
      </c>
      <c r="H40" s="96">
        <f t="shared" si="20"/>
        <v>0</v>
      </c>
      <c r="I40" s="361">
        <f t="shared" si="21"/>
        <v>0</v>
      </c>
      <c r="J40" s="362">
        <f>AI40</f>
        <v>0</v>
      </c>
      <c r="K40" s="177">
        <f>I40-J40</f>
        <v>0</v>
      </c>
      <c r="L40" s="148">
        <f>(D40*2)+(E40*1)</f>
        <v>0</v>
      </c>
      <c r="M40" s="240"/>
      <c r="N40" s="240"/>
      <c r="O40" s="241"/>
      <c r="P40" s="241"/>
      <c r="Q40" s="186"/>
      <c r="R40" s="186"/>
      <c r="S40" s="186"/>
      <c r="T40" s="186"/>
      <c r="Z40" s="155">
        <f>SUMIFS(I$28:I$33,$F$28:$F$33,"&lt;&gt;B39",$H$28:$H$33,$B40)</f>
        <v>0</v>
      </c>
      <c r="AA40" s="198">
        <f t="shared" si="22"/>
        <v>0</v>
      </c>
      <c r="AB40" s="155">
        <f>SUMIFS(K$28:K$33,$F$28:$F$33,"&lt;&gt;B39",$H$28:$H$33,$B40)</f>
        <v>0</v>
      </c>
      <c r="AC40" s="198">
        <f t="shared" si="23"/>
        <v>0</v>
      </c>
      <c r="AD40" s="155">
        <f>SUMIFS(M$28:M$33,$F$28:$F$33,"&lt;&gt;B39",$H$28:$H$33,$B40)</f>
        <v>0</v>
      </c>
      <c r="AE40" s="198">
        <f t="shared" si="24"/>
        <v>0</v>
      </c>
      <c r="AF40" s="199">
        <f t="shared" ref="AF40" si="28">SUM(Z40:AE40)</f>
        <v>0</v>
      </c>
      <c r="AG40" s="233">
        <f t="shared" si="25"/>
        <v>0</v>
      </c>
      <c r="AH40" s="200">
        <f t="shared" si="26"/>
        <v>0</v>
      </c>
      <c r="AI40" s="203">
        <f t="shared" si="27"/>
        <v>0</v>
      </c>
    </row>
    <row r="41" spans="1:35" ht="18.75" customHeight="1" thickBot="1" x14ac:dyDescent="0.25">
      <c r="A41" s="186"/>
      <c r="B41" s="186"/>
      <c r="C41" s="214"/>
      <c r="D41" s="186"/>
      <c r="E41" s="186"/>
      <c r="F41" s="212"/>
      <c r="G41" s="186"/>
      <c r="H41" s="186"/>
      <c r="I41" s="242"/>
      <c r="J41" s="242"/>
      <c r="K41" s="186"/>
      <c r="L41" s="243"/>
      <c r="M41" s="186"/>
      <c r="N41" s="186"/>
      <c r="O41" s="186"/>
      <c r="P41" s="186"/>
      <c r="Q41" s="186"/>
      <c r="R41" s="186"/>
      <c r="S41" s="186"/>
      <c r="T41" s="186"/>
    </row>
    <row r="42" spans="1:35" ht="18.75" customHeight="1" thickBot="1" x14ac:dyDescent="0.25">
      <c r="A42" s="525" t="s">
        <v>30</v>
      </c>
      <c r="B42" s="526"/>
      <c r="C42" s="526"/>
      <c r="D42" s="526"/>
      <c r="E42" s="526"/>
      <c r="F42" s="526"/>
      <c r="G42" s="526"/>
      <c r="H42" s="527"/>
      <c r="I42" s="556" t="s">
        <v>41</v>
      </c>
      <c r="J42" s="562"/>
      <c r="K42" s="562"/>
      <c r="L42" s="562"/>
      <c r="M42" s="562"/>
      <c r="N42" s="557"/>
      <c r="O42" s="577" t="s">
        <v>42</v>
      </c>
      <c r="P42" s="578"/>
      <c r="Q42" s="186"/>
      <c r="R42" s="186"/>
      <c r="S42" s="186"/>
      <c r="T42" s="186"/>
    </row>
    <row r="43" spans="1:35" ht="18.75" customHeight="1" thickBot="1" x14ac:dyDescent="0.25">
      <c r="A43" s="66" t="s">
        <v>19</v>
      </c>
      <c r="B43" s="50" t="s">
        <v>18</v>
      </c>
      <c r="C43" s="49" t="s">
        <v>17</v>
      </c>
      <c r="D43" s="168" t="s">
        <v>77</v>
      </c>
      <c r="E43" s="519" t="s">
        <v>16</v>
      </c>
      <c r="F43" s="520"/>
      <c r="G43" s="520" t="s">
        <v>15</v>
      </c>
      <c r="H43" s="521"/>
      <c r="I43" s="556" t="s">
        <v>3</v>
      </c>
      <c r="J43" s="557"/>
      <c r="K43" s="556" t="s">
        <v>2</v>
      </c>
      <c r="L43" s="557"/>
      <c r="M43" s="556" t="s">
        <v>1</v>
      </c>
      <c r="N43" s="557"/>
      <c r="O43" s="584"/>
      <c r="P43" s="585"/>
      <c r="Q43" s="186"/>
      <c r="R43" s="186"/>
      <c r="S43" s="186"/>
      <c r="T43" s="186"/>
      <c r="Z43" s="190" t="s">
        <v>53</v>
      </c>
      <c r="AA43" s="190" t="s">
        <v>54</v>
      </c>
    </row>
    <row r="44" spans="1:35" ht="18.75" customHeight="1" x14ac:dyDescent="0.2">
      <c r="A44" s="438">
        <v>42479</v>
      </c>
      <c r="B44" s="48" t="s">
        <v>461</v>
      </c>
      <c r="C44" s="32" t="s">
        <v>253</v>
      </c>
      <c r="D44" s="31" t="s">
        <v>472</v>
      </c>
      <c r="E44" s="60">
        <v>4</v>
      </c>
      <c r="F44" s="125" t="str">
        <f>H8</f>
        <v>IPP</v>
      </c>
      <c r="G44" s="59">
        <v>1</v>
      </c>
      <c r="H44" s="46" t="str">
        <f>H5</f>
        <v>AAUM</v>
      </c>
      <c r="I44" s="209"/>
      <c r="J44" s="46"/>
      <c r="K44" s="47"/>
      <c r="L44" s="419"/>
      <c r="M44" s="414"/>
      <c r="N44" s="413"/>
      <c r="O44" s="97">
        <f>(IF(K44&gt;L44,1,0))+ (IF(M44&gt;N44,1,0))+(IF(I44&gt;J44,1,0))</f>
        <v>0</v>
      </c>
      <c r="P44" s="99">
        <f>(IF(K44&lt;L44,1,0)+(IF(M44&lt;N44,1,0))+(IF(I44&lt;J44,1,0)))</f>
        <v>0</v>
      </c>
      <c r="Q44" s="186"/>
      <c r="R44" s="186"/>
      <c r="S44" s="186"/>
      <c r="T44" s="186"/>
      <c r="Z44" s="190" t="str">
        <f>IF(AND(O44=P44),"EMPATE",(IF(O44&gt;P44,F44,H44)))</f>
        <v>EMPATE</v>
      </c>
      <c r="AA44" s="190" t="str">
        <f t="shared" ref="AA44:AA49" si="29">IF(AND(O44=P44),"EMPATE",(IF(O44&lt;P44,F44,H44)))</f>
        <v>EMPATE</v>
      </c>
    </row>
    <row r="45" spans="1:35" ht="18.75" customHeight="1" thickBot="1" x14ac:dyDescent="0.25">
      <c r="A45" s="439">
        <v>42479</v>
      </c>
      <c r="B45" s="45" t="s">
        <v>458</v>
      </c>
      <c r="C45" s="35" t="s">
        <v>254</v>
      </c>
      <c r="D45" s="58" t="s">
        <v>472</v>
      </c>
      <c r="E45" s="64">
        <v>3</v>
      </c>
      <c r="F45" s="126" t="str">
        <f>H7</f>
        <v>AEISEG</v>
      </c>
      <c r="G45" s="63">
        <v>2</v>
      </c>
      <c r="H45" s="61" t="str">
        <f>H6</f>
        <v>AEFEUP</v>
      </c>
      <c r="I45" s="134"/>
      <c r="J45" s="43"/>
      <c r="K45" s="44"/>
      <c r="L45" s="418"/>
      <c r="M45" s="417"/>
      <c r="N45" s="416"/>
      <c r="O45" s="102">
        <f t="shared" ref="O45" si="30">(IF(K45&gt;L45,1,0))+ (IF(M45&gt;N45,1,0))+(IF(I45&gt;J45,1,0))</f>
        <v>0</v>
      </c>
      <c r="P45" s="103">
        <f t="shared" ref="P45" si="31">(IF(K45&lt;L45,1,0)+(IF(M45&lt;N45,1,0))+(IF(I45&lt;J45,1,0)))</f>
        <v>0</v>
      </c>
      <c r="Q45" s="186"/>
      <c r="R45" s="186"/>
      <c r="S45" s="186"/>
      <c r="T45" s="186"/>
      <c r="Z45" s="190" t="str">
        <f>IF(AND(O45=P45),"EMPATE",(IF(O45&gt;P45,F45,H45)))</f>
        <v>EMPATE</v>
      </c>
      <c r="AA45" s="190" t="str">
        <f t="shared" si="29"/>
        <v>EMPATE</v>
      </c>
    </row>
    <row r="46" spans="1:35" ht="18.75" customHeight="1" x14ac:dyDescent="0.2">
      <c r="A46" s="438">
        <v>42479</v>
      </c>
      <c r="B46" s="42" t="s">
        <v>415</v>
      </c>
      <c r="C46" s="32" t="s">
        <v>255</v>
      </c>
      <c r="D46" s="31" t="s">
        <v>430</v>
      </c>
      <c r="E46" s="60">
        <v>3</v>
      </c>
      <c r="F46" s="125" t="str">
        <f>H7</f>
        <v>AEISEG</v>
      </c>
      <c r="G46" s="59">
        <v>1</v>
      </c>
      <c r="H46" s="46" t="str">
        <f>H5</f>
        <v>AAUM</v>
      </c>
      <c r="I46" s="209"/>
      <c r="J46" s="46"/>
      <c r="K46" s="47"/>
      <c r="L46" s="413"/>
      <c r="M46" s="414"/>
      <c r="N46" s="413"/>
      <c r="O46" s="97">
        <f>(IF(K46&gt;L46,1,0))+ (IF(M46&gt;N46,1,0))+(IF(I46&gt;J46,1,0))</f>
        <v>0</v>
      </c>
      <c r="P46" s="99">
        <f>(IF(K46&lt;L46,1,0)+(IF(M46&lt;N46,1,0))+(IF(I46&lt;J46,1,0)))</f>
        <v>0</v>
      </c>
      <c r="Q46" s="186"/>
      <c r="R46" s="186"/>
      <c r="S46" s="186"/>
      <c r="T46" s="186"/>
      <c r="Z46" s="190" t="str">
        <f>IF(AND(O46=P46),"EMPATE",(IF(O46&gt;P46,F46,H46)))</f>
        <v>EMPATE</v>
      </c>
      <c r="AA46" s="190" t="str">
        <f t="shared" si="29"/>
        <v>EMPATE</v>
      </c>
    </row>
    <row r="47" spans="1:35" ht="18.75" customHeight="1" thickBot="1" x14ac:dyDescent="0.25">
      <c r="A47" s="439">
        <v>42479</v>
      </c>
      <c r="B47" s="36" t="s">
        <v>415</v>
      </c>
      <c r="C47" s="28" t="s">
        <v>256</v>
      </c>
      <c r="D47" s="58" t="s">
        <v>429</v>
      </c>
      <c r="E47" s="57">
        <v>2</v>
      </c>
      <c r="F47" s="127" t="str">
        <f>H6</f>
        <v>AEFEUP</v>
      </c>
      <c r="G47" s="56">
        <v>4</v>
      </c>
      <c r="H47" s="43" t="str">
        <f>H8</f>
        <v>IPP</v>
      </c>
      <c r="I47" s="134"/>
      <c r="J47" s="43"/>
      <c r="K47" s="44"/>
      <c r="L47" s="416"/>
      <c r="M47" s="417"/>
      <c r="N47" s="418"/>
      <c r="O47" s="102">
        <f t="shared" ref="O47" si="32">(IF(K47&gt;L47,1,0))+ (IF(M47&gt;N47,1,0))+(IF(I47&gt;J47,1,0))</f>
        <v>0</v>
      </c>
      <c r="P47" s="103">
        <f t="shared" ref="P47" si="33">(IF(K47&lt;L47,1,0)+(IF(M47&lt;N47,1,0))+(IF(I47&lt;J47,1,0)))</f>
        <v>0</v>
      </c>
      <c r="Q47" s="186"/>
      <c r="R47" s="186"/>
      <c r="S47" s="186"/>
      <c r="T47" s="186"/>
      <c r="Z47" s="190" t="str">
        <f>IF(AND(O47=P47),"EMPATE",(IF(O47&gt;P47,F47,H47)))</f>
        <v>EMPATE</v>
      </c>
      <c r="AA47" s="190" t="str">
        <f t="shared" si="29"/>
        <v>EMPATE</v>
      </c>
    </row>
    <row r="48" spans="1:35" ht="18.75" customHeight="1" x14ac:dyDescent="0.2">
      <c r="A48" s="438">
        <v>42480</v>
      </c>
      <c r="B48" s="33" t="s">
        <v>317</v>
      </c>
      <c r="C48" s="32" t="s">
        <v>257</v>
      </c>
      <c r="D48" s="31" t="s">
        <v>429</v>
      </c>
      <c r="E48" s="60">
        <v>4</v>
      </c>
      <c r="F48" s="125" t="str">
        <f>H8</f>
        <v>IPP</v>
      </c>
      <c r="G48" s="59">
        <v>3</v>
      </c>
      <c r="H48" s="46" t="str">
        <f>H7</f>
        <v>AEISEG</v>
      </c>
      <c r="I48" s="209"/>
      <c r="J48" s="46"/>
      <c r="K48" s="47"/>
      <c r="L48" s="413"/>
      <c r="M48" s="414"/>
      <c r="N48" s="413"/>
      <c r="O48" s="97">
        <f>(IF(K48&gt;L48,1,0))+ (IF(M48&gt;N48,1,0))+(IF(I48&gt;J48,1,0))</f>
        <v>0</v>
      </c>
      <c r="P48" s="99">
        <f>(IF(K48&lt;L48,1,0)+(IF(M48&lt;N48,1,0))+(IF(I48&lt;J48,1,0)))</f>
        <v>0</v>
      </c>
      <c r="Q48" s="186"/>
      <c r="R48" s="186"/>
      <c r="S48" s="186"/>
      <c r="T48" s="186"/>
      <c r="Z48" s="190" t="str">
        <f t="shared" ref="Z48:Z49" si="34">IF(AND(O48=P48),"EMPATE",(IF(O48&gt;P48,F48,H48)))</f>
        <v>EMPATE</v>
      </c>
      <c r="AA48" s="190" t="str">
        <f t="shared" si="29"/>
        <v>EMPATE</v>
      </c>
    </row>
    <row r="49" spans="1:35" ht="18.75" customHeight="1" thickBot="1" x14ac:dyDescent="0.25">
      <c r="A49" s="439">
        <v>42480</v>
      </c>
      <c r="B49" s="29" t="s">
        <v>317</v>
      </c>
      <c r="C49" s="28" t="s">
        <v>258</v>
      </c>
      <c r="D49" s="58" t="s">
        <v>430</v>
      </c>
      <c r="E49" s="57">
        <v>1</v>
      </c>
      <c r="F49" s="127" t="str">
        <f>H5</f>
        <v>AAUM</v>
      </c>
      <c r="G49" s="56">
        <v>2</v>
      </c>
      <c r="H49" s="43" t="str">
        <f>H6</f>
        <v>AEFEUP</v>
      </c>
      <c r="I49" s="134"/>
      <c r="J49" s="43"/>
      <c r="K49" s="44"/>
      <c r="L49" s="416"/>
      <c r="M49" s="417"/>
      <c r="N49" s="418"/>
      <c r="O49" s="102">
        <f t="shared" ref="O49" si="35">(IF(K49&gt;L49,1,0))+ (IF(M49&gt;N49,1,0))+(IF(I49&gt;J49,1,0))</f>
        <v>0</v>
      </c>
      <c r="P49" s="103">
        <f t="shared" ref="P49" si="36">(IF(K49&lt;L49,1,0)+(IF(M49&lt;N49,1,0))+(IF(I49&lt;J49,1,0)))</f>
        <v>0</v>
      </c>
      <c r="Q49" s="186"/>
      <c r="R49" s="186"/>
      <c r="S49" s="186"/>
      <c r="T49" s="186"/>
      <c r="Z49" s="190" t="str">
        <f t="shared" si="34"/>
        <v>EMPATE</v>
      </c>
      <c r="AA49" s="190" t="str">
        <f t="shared" si="29"/>
        <v>EMPATE</v>
      </c>
    </row>
    <row r="50" spans="1:35" ht="18.75" customHeight="1" x14ac:dyDescent="0.2">
      <c r="A50" s="55"/>
      <c r="B50" s="54"/>
      <c r="C50" s="51"/>
      <c r="D50" s="51"/>
      <c r="E50" s="51"/>
      <c r="F50" s="213"/>
      <c r="G50" s="52"/>
      <c r="H50" s="51"/>
      <c r="I50" s="51"/>
      <c r="J50" s="51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35" ht="18.75" customHeight="1" thickBot="1" x14ac:dyDescent="0.25">
      <c r="A51" s="583" t="s">
        <v>13</v>
      </c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237"/>
      <c r="N51" s="237"/>
      <c r="O51" s="237"/>
      <c r="P51" s="237"/>
      <c r="Q51" s="186"/>
      <c r="R51" s="186"/>
      <c r="S51" s="186"/>
      <c r="T51" s="186"/>
    </row>
    <row r="52" spans="1:35" ht="18.75" customHeight="1" thickBot="1" x14ac:dyDescent="0.25">
      <c r="A52" s="121" t="s">
        <v>12</v>
      </c>
      <c r="B52" s="333" t="s">
        <v>11</v>
      </c>
      <c r="C52" s="397" t="s">
        <v>10</v>
      </c>
      <c r="D52" s="113" t="s">
        <v>9</v>
      </c>
      <c r="E52" s="114" t="s">
        <v>8</v>
      </c>
      <c r="F52" s="122" t="s">
        <v>43</v>
      </c>
      <c r="G52" s="123" t="s">
        <v>44</v>
      </c>
      <c r="H52" s="384" t="s">
        <v>45</v>
      </c>
      <c r="I52" s="149" t="s">
        <v>46</v>
      </c>
      <c r="J52" s="150" t="s">
        <v>47</v>
      </c>
      <c r="K52" s="383" t="s">
        <v>48</v>
      </c>
      <c r="L52" s="121" t="s">
        <v>49</v>
      </c>
      <c r="M52" s="586"/>
      <c r="N52" s="586"/>
      <c r="O52" s="587"/>
      <c r="P52" s="587"/>
      <c r="Q52" s="186"/>
      <c r="R52" s="186"/>
      <c r="S52" s="186"/>
      <c r="T52" s="186"/>
      <c r="Z52" s="193" t="s">
        <v>58</v>
      </c>
      <c r="AA52" s="194" t="s">
        <v>59</v>
      </c>
      <c r="AB52" s="194" t="s">
        <v>61</v>
      </c>
      <c r="AC52" s="194" t="s">
        <v>62</v>
      </c>
      <c r="AD52" s="194" t="s">
        <v>63</v>
      </c>
      <c r="AE52" s="231" t="s">
        <v>64</v>
      </c>
      <c r="AF52" s="195" t="s">
        <v>60</v>
      </c>
      <c r="AG52" s="232" t="s">
        <v>55</v>
      </c>
      <c r="AH52" s="196" t="s">
        <v>56</v>
      </c>
      <c r="AI52" s="197" t="s">
        <v>57</v>
      </c>
    </row>
    <row r="53" spans="1:35" ht="18.75" customHeight="1" x14ac:dyDescent="0.2">
      <c r="A53" s="14" t="s">
        <v>3</v>
      </c>
      <c r="B53" s="334" t="str">
        <f>H6</f>
        <v>AEFEUP</v>
      </c>
      <c r="C53" s="16">
        <f>D53+E53</f>
        <v>0</v>
      </c>
      <c r="D53" s="136">
        <f>COUNTIFS($Z$44:$Z$49,B53)</f>
        <v>0</v>
      </c>
      <c r="E53" s="137">
        <f>COUNTIFS($AA$44:$AA$49,B53)</f>
        <v>0</v>
      </c>
      <c r="F53" s="138">
        <f>SUMIFS(K44:K49,F44:F49,B53) + SUMIFS(M44:M49,F44:F49,B53) + SUMIFS(I44:I49,F44:F49,B53)+SUMIFS(L44:L49,H44:H49,B53) + SUMIFS(N44:N49,H44:H49,B53)+SUMIFS(J44:J49,H44:H49,B53)</f>
        <v>0</v>
      </c>
      <c r="G53" s="137">
        <f>AF53</f>
        <v>0</v>
      </c>
      <c r="H53" s="93">
        <f>F53-G53</f>
        <v>0</v>
      </c>
      <c r="I53" s="357">
        <f>SUMIFS($P$44:$P$49,$H$44:$H$49,B53)+SUMIFS($O$44:$O$49,$F$44:$F$49,B53)</f>
        <v>0</v>
      </c>
      <c r="J53" s="358">
        <f>AI53</f>
        <v>0</v>
      </c>
      <c r="K53" s="93">
        <f>I53-J53</f>
        <v>0</v>
      </c>
      <c r="L53" s="146">
        <f>(D53*2)+(E53*1)</f>
        <v>0</v>
      </c>
      <c r="M53" s="588"/>
      <c r="N53" s="588"/>
      <c r="O53" s="589"/>
      <c r="P53" s="589"/>
      <c r="Q53" s="186"/>
      <c r="R53" s="186"/>
      <c r="S53" s="186"/>
      <c r="T53" s="186"/>
      <c r="Z53" s="155">
        <f>SUMIFS(I$44:I$49,$F$44:$F$49,"&lt;&gt;B37",$H$44:$H$49,$B53)</f>
        <v>0</v>
      </c>
      <c r="AA53" s="198">
        <f>SUMIFS(J$44:J$49,$H$44:$H$49,"&lt;&gt;B37",$F$44:$F$49,$B53)</f>
        <v>0</v>
      </c>
      <c r="AB53" s="155">
        <f>SUMIFS(K$44:K$49,$F$44:$F$49,"&lt;&gt;B37",$H$44:$H$49,$B53)</f>
        <v>0</v>
      </c>
      <c r="AC53" s="198">
        <f>SUMIFS(L$44:L$49,$H$44:$H$49,"&lt;&gt;B37",$F$44:$F$49,$B53)</f>
        <v>0</v>
      </c>
      <c r="AD53" s="155">
        <f>SUMIFS(M$44:M$49,$F$44:$F$49,"&lt;&gt;B37",$H$44:$H$49,$B53)</f>
        <v>0</v>
      </c>
      <c r="AE53" s="198">
        <f>SUMIFS(N$44:N$49,$H$44:$H$49,"&lt;&gt;B37",$F$44:$F$49,$B53)</f>
        <v>0</v>
      </c>
      <c r="AF53" s="199">
        <f>SUM(Z53:AE53)</f>
        <v>0</v>
      </c>
      <c r="AG53" s="233">
        <f>SUMIFS(O$44:O$49,$F$44:$F$49,"&lt;&gt;B21",$H$44:$H$49,$B53)</f>
        <v>0</v>
      </c>
      <c r="AH53" s="200">
        <f>SUMIFS(P$44:P$49,$H$44:$H$49,"&lt;&gt;B21",$F$44:$F$49,B53)</f>
        <v>0</v>
      </c>
      <c r="AI53" s="203">
        <f>SUM(AG53:AH53)</f>
        <v>0</v>
      </c>
    </row>
    <row r="54" spans="1:35" ht="18.75" customHeight="1" x14ac:dyDescent="0.2">
      <c r="A54" s="8" t="s">
        <v>2</v>
      </c>
      <c r="B54" s="11" t="str">
        <f>H7</f>
        <v>AEISEG</v>
      </c>
      <c r="C54" s="10">
        <f>D54+E54</f>
        <v>0</v>
      </c>
      <c r="D54" s="139">
        <f>COUNTIFS($Z$44:$Z$49,B54)</f>
        <v>0</v>
      </c>
      <c r="E54" s="140">
        <f>COUNTIFS($AA$44:$AA$49,B54)</f>
        <v>0</v>
      </c>
      <c r="F54" s="141">
        <f>SUMIFS(K44:K49,F44:F49,B54) + SUMIFS(M44:M49,F44:F49,B54) + SUMIFS(I44:I49,F44:F49,B54)+SUMIFS(L44:L49,H44:H49,B54) + SUMIFS(N44:N49,H44:H49,B54)+SUMIFS(J44:J49,H44:H49,B54)</f>
        <v>0</v>
      </c>
      <c r="G54" s="140">
        <f>AF54</f>
        <v>0</v>
      </c>
      <c r="H54" s="91">
        <f>F54-G54</f>
        <v>0</v>
      </c>
      <c r="I54" s="359">
        <f>SUMIFS($P$44:$P$49,$H$44:$H$49,B54)+SUMIFS($O$44:$O$49,$F$44:$F$49,B54)</f>
        <v>0</v>
      </c>
      <c r="J54" s="360">
        <f>AI54</f>
        <v>0</v>
      </c>
      <c r="K54" s="91">
        <f>I54-J54</f>
        <v>0</v>
      </c>
      <c r="L54" s="147">
        <f>(D54*2)+(E54*1)</f>
        <v>0</v>
      </c>
      <c r="M54" s="588"/>
      <c r="N54" s="588"/>
      <c r="O54" s="589"/>
      <c r="P54" s="589"/>
      <c r="Q54" s="186"/>
      <c r="R54" s="186"/>
      <c r="S54" s="186"/>
      <c r="T54" s="186"/>
      <c r="Z54" s="155">
        <f>SUMIFS(I$44:I$49,$F$44:$F$49,"&lt;&gt;B37",$H$44:$H$49,$B54)</f>
        <v>0</v>
      </c>
      <c r="AA54" s="198">
        <f>SUMIFS(J$44:J$49,$H$44:$H$49,"&lt;&gt;B37",$F$44:$F$49,$B54)</f>
        <v>0</v>
      </c>
      <c r="AB54" s="155">
        <f>SUMIFS(K$44:K$49,$F$44:$F$49,"&lt;&gt;B37",$H$44:$H$49,$B54)</f>
        <v>0</v>
      </c>
      <c r="AC54" s="198">
        <f>SUMIFS(L$44:L$49,$H$44:$H$49,"&lt;&gt;B37",$F$44:$F$49,$B54)</f>
        <v>0</v>
      </c>
      <c r="AD54" s="155">
        <f>SUMIFS(M$44:M$49,$F$44:$F$49,"&lt;&gt;B37",$H$44:$H$49,$B54)</f>
        <v>0</v>
      </c>
      <c r="AE54" s="198">
        <f>SUMIFS(N$44:N$49,$H$44:$H$49,"&lt;&gt;B37",$F$44:$F$49,$B54)</f>
        <v>0</v>
      </c>
      <c r="AF54" s="199">
        <f>SUM(Z54:AE54)</f>
        <v>0</v>
      </c>
      <c r="AG54" s="233">
        <f>SUMIFS(O$44:O$49,$F$44:$F$49,"&lt;&gt;B21",$H$44:$H$49,$B54)</f>
        <v>0</v>
      </c>
      <c r="AH54" s="200">
        <f>SUMIFS(P$44:P$49,$H$44:$H$49,"&lt;&gt;B21",$F$44:$F$49,B54)</f>
        <v>0</v>
      </c>
      <c r="AI54" s="203">
        <f>SUM(AG54:AH54)</f>
        <v>0</v>
      </c>
    </row>
    <row r="55" spans="1:35" ht="18.75" customHeight="1" x14ac:dyDescent="0.2">
      <c r="A55" s="8" t="s">
        <v>1</v>
      </c>
      <c r="B55" s="11" t="str">
        <f>H5</f>
        <v>AAUM</v>
      </c>
      <c r="C55" s="10">
        <f>D55+E55</f>
        <v>0</v>
      </c>
      <c r="D55" s="139">
        <f>COUNTIFS($Z$44:$Z$49,B55)</f>
        <v>0</v>
      </c>
      <c r="E55" s="140">
        <f>COUNTIFS($AA$44:$AA$49,B55)</f>
        <v>0</v>
      </c>
      <c r="F55" s="141">
        <f>SUMIFS(K44:K49,F44:F49,B55) + SUMIFS(M44:M49,F44:F49,B55) + SUMIFS(I44:I49,F44:F49,B55)+SUMIFS(L44:L49,H44:H49,B55) + SUMIFS(N44:N49,H44:H49,B55)+SUMIFS(J44:J49,H44:H49,B55)</f>
        <v>0</v>
      </c>
      <c r="G55" s="140">
        <f>AF55</f>
        <v>0</v>
      </c>
      <c r="H55" s="91">
        <f>F55-G55</f>
        <v>0</v>
      </c>
      <c r="I55" s="359">
        <f>SUMIFS($P$44:$P$49,$H$44:$H$49,B55)+SUMIFS($O$44:$O$49,$F$44:$F$49,B55)</f>
        <v>0</v>
      </c>
      <c r="J55" s="360">
        <f>AI55</f>
        <v>0</v>
      </c>
      <c r="K55" s="91">
        <f>I55-J55</f>
        <v>0</v>
      </c>
      <c r="L55" s="147">
        <f>(D55*2)+(E55*1)</f>
        <v>0</v>
      </c>
      <c r="M55" s="588"/>
      <c r="N55" s="588"/>
      <c r="O55" s="589"/>
      <c r="P55" s="589"/>
      <c r="Q55" s="186"/>
      <c r="R55" s="186"/>
      <c r="S55" s="186"/>
      <c r="T55" s="186"/>
      <c r="Z55" s="155">
        <f>SUMIFS(I$44:I$49,$F$44:$F$49,"&lt;&gt;B37",$H$44:$H$49,$B55)</f>
        <v>0</v>
      </c>
      <c r="AA55" s="198">
        <f>SUMIFS(J$44:J$49,$H$44:$H$49,"&lt;&gt;B37",$F$44:$F$49,$B55)</f>
        <v>0</v>
      </c>
      <c r="AB55" s="155">
        <f>SUMIFS(K$44:K$49,$F$44:$F$49,"&lt;&gt;B37",$H$44:$H$49,$B55)</f>
        <v>0</v>
      </c>
      <c r="AC55" s="198">
        <f>SUMIFS(L$44:L$49,$H$44:$H$49,"&lt;&gt;B37",$F$44:$F$49,$B55)</f>
        <v>0</v>
      </c>
      <c r="AD55" s="155">
        <f>SUMIFS(M$44:M$49,$F$44:$F$49,"&lt;&gt;B37",$H$44:$H$49,$B55)</f>
        <v>0</v>
      </c>
      <c r="AE55" s="198">
        <f>SUMIFS(N$44:N$49,$H$44:$H$49,"&lt;&gt;B37",$F$44:$F$49,$B55)</f>
        <v>0</v>
      </c>
      <c r="AF55" s="199">
        <f>SUM(Z55:AE55)</f>
        <v>0</v>
      </c>
      <c r="AG55" s="233">
        <f>SUMIFS(O$44:O$49,$F$44:$F$49,"&lt;&gt;B21",$H$44:$H$49,$B55)</f>
        <v>0</v>
      </c>
      <c r="AH55" s="200">
        <f>SUMIFS(P$44:P$49,$H$44:$H$49,"&lt;&gt;B21",$F$44:$F$49,B55)</f>
        <v>0</v>
      </c>
      <c r="AI55" s="201">
        <f>SUM(AG55:AH55)</f>
        <v>0</v>
      </c>
    </row>
    <row r="56" spans="1:35" ht="18.75" customHeight="1" thickBot="1" x14ac:dyDescent="0.25">
      <c r="A56" s="3" t="s">
        <v>0</v>
      </c>
      <c r="B56" s="6" t="str">
        <f>H8</f>
        <v>IPP</v>
      </c>
      <c r="C56" s="5">
        <f t="shared" ref="C56" si="37">D56+E56</f>
        <v>0</v>
      </c>
      <c r="D56" s="142">
        <f>COUNTIFS($Z$44:$Z$49,B56)</f>
        <v>0</v>
      </c>
      <c r="E56" s="143">
        <f>COUNTIFS($AA$44:$AA$49,B56)</f>
        <v>0</v>
      </c>
      <c r="F56" s="144">
        <f>SUMIFS(K44:K49,F44:F49,B56) + SUMIFS(M44:M49,F44:F49,B56) + SUMIFS(I44:I49,F44:F49,B56)+SUMIFS(L44:L49,H44:H49,B56) + SUMIFS(N44:N49,H44:H49,B56)+SUMIFS(J44:J49,H44:H49,B56)</f>
        <v>0</v>
      </c>
      <c r="G56" s="143">
        <f>AF56</f>
        <v>0</v>
      </c>
      <c r="H56" s="96">
        <f t="shared" ref="H56" si="38">F56-G56</f>
        <v>0</v>
      </c>
      <c r="I56" s="361">
        <f t="shared" ref="I56" si="39">SUMIFS($P$44:$P$49,$H$44:$H$49,B56)+SUMIFS($O$44:$O$49,$F$44:$F$49,B56)</f>
        <v>0</v>
      </c>
      <c r="J56" s="362">
        <f>AI56</f>
        <v>0</v>
      </c>
      <c r="K56" s="96">
        <f>I56-J56</f>
        <v>0</v>
      </c>
      <c r="L56" s="148">
        <f>(D56*2)+(E56*1)</f>
        <v>0</v>
      </c>
      <c r="M56" s="588"/>
      <c r="N56" s="588"/>
      <c r="O56" s="589"/>
      <c r="P56" s="589"/>
      <c r="Q56" s="186"/>
      <c r="R56" s="186"/>
      <c r="S56" s="186"/>
      <c r="T56" s="186"/>
      <c r="Z56" s="155">
        <f t="shared" ref="Z56" si="40">SUMIFS(I$44:I$49,$F$44:$F$49,"&lt;&gt;B37",$H$44:$H$49,$B56)</f>
        <v>0</v>
      </c>
      <c r="AA56" s="198">
        <f t="shared" ref="AA56" si="41">SUMIFS(J$44:J$49,$H$44:$H$49,"&lt;&gt;B37",$F$44:$F$49,$B56)</f>
        <v>0</v>
      </c>
      <c r="AB56" s="155">
        <f t="shared" ref="AB56" si="42">SUMIFS(K$44:K$49,$F$44:$F$49,"&lt;&gt;B37",$H$44:$H$49,$B56)</f>
        <v>0</v>
      </c>
      <c r="AC56" s="198">
        <f t="shared" ref="AC56" si="43">SUMIFS(L$44:L$49,$H$44:$H$49,"&lt;&gt;B37",$F$44:$F$49,$B56)</f>
        <v>0</v>
      </c>
      <c r="AD56" s="155">
        <f t="shared" ref="AD56" si="44">SUMIFS(M$44:M$49,$F$44:$F$49,"&lt;&gt;B37",$H$44:$H$49,$B56)</f>
        <v>0</v>
      </c>
      <c r="AE56" s="198">
        <f t="shared" ref="AE56" si="45">SUMIFS(N$44:N$49,$H$44:$H$49,"&lt;&gt;B37",$F$44:$F$49,$B56)</f>
        <v>0</v>
      </c>
      <c r="AF56" s="199">
        <f t="shared" ref="AF56" si="46">SUM(Z56:AE56)</f>
        <v>0</v>
      </c>
      <c r="AG56" s="233">
        <f t="shared" ref="AG56" si="47">SUMIFS(O$44:O$49,$F$44:$F$49,"&lt;&gt;B21",$H$44:$H$49,$B56)</f>
        <v>0</v>
      </c>
      <c r="AH56" s="200">
        <f t="shared" ref="AH56" si="48">SUMIFS(P$44:P$49,$H$44:$H$49,"&lt;&gt;B21",$F$44:$F$49,B56)</f>
        <v>0</v>
      </c>
      <c r="AI56" s="208">
        <f t="shared" ref="AI56" si="49">SUM(AG56:AH56)</f>
        <v>0</v>
      </c>
    </row>
    <row r="57" spans="1:35" x14ac:dyDescent="0.2">
      <c r="B57" s="186"/>
      <c r="C57" s="214"/>
      <c r="D57" s="186"/>
      <c r="E57" s="186"/>
      <c r="F57" s="212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35" ht="18.75" thickBot="1" x14ac:dyDescent="0.25">
      <c r="B58" s="186"/>
      <c r="C58" s="214"/>
      <c r="D58" s="186"/>
      <c r="E58" s="186"/>
      <c r="F58" s="212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35" ht="18.75" thickBot="1" x14ac:dyDescent="0.25">
      <c r="A59" s="525" t="s">
        <v>31</v>
      </c>
      <c r="B59" s="526"/>
      <c r="C59" s="526"/>
      <c r="D59" s="526"/>
      <c r="E59" s="526"/>
      <c r="F59" s="526"/>
      <c r="G59" s="526"/>
      <c r="H59" s="527"/>
      <c r="I59" s="556" t="s">
        <v>41</v>
      </c>
      <c r="J59" s="562"/>
      <c r="K59" s="562"/>
      <c r="L59" s="562"/>
      <c r="M59" s="562"/>
      <c r="N59" s="557"/>
      <c r="O59" s="186"/>
      <c r="P59" s="186"/>
      <c r="Q59" s="186"/>
      <c r="R59" s="186"/>
      <c r="S59" s="577" t="s">
        <v>42</v>
      </c>
      <c r="T59" s="578"/>
    </row>
    <row r="60" spans="1:35" ht="18.75" thickBot="1" x14ac:dyDescent="0.25">
      <c r="A60" s="49" t="s">
        <v>19</v>
      </c>
      <c r="B60" s="50" t="s">
        <v>18</v>
      </c>
      <c r="C60" s="66" t="s">
        <v>17</v>
      </c>
      <c r="D60" s="168" t="s">
        <v>77</v>
      </c>
      <c r="E60" s="541" t="s">
        <v>16</v>
      </c>
      <c r="F60" s="538"/>
      <c r="G60" s="538" t="s">
        <v>15</v>
      </c>
      <c r="H60" s="539"/>
      <c r="I60" s="556" t="s">
        <v>3</v>
      </c>
      <c r="J60" s="557"/>
      <c r="K60" s="556" t="s">
        <v>2</v>
      </c>
      <c r="L60" s="557"/>
      <c r="M60" s="556" t="s">
        <v>1</v>
      </c>
      <c r="N60" s="557"/>
      <c r="O60" s="581" t="s">
        <v>0</v>
      </c>
      <c r="P60" s="582"/>
      <c r="Q60" s="581" t="s">
        <v>50</v>
      </c>
      <c r="R60" s="582"/>
      <c r="S60" s="579"/>
      <c r="T60" s="580"/>
      <c r="Z60" s="190" t="s">
        <v>53</v>
      </c>
      <c r="AA60" s="190" t="s">
        <v>54</v>
      </c>
    </row>
    <row r="61" spans="1:35" x14ac:dyDescent="0.2">
      <c r="A61" s="438">
        <v>42481</v>
      </c>
      <c r="B61" s="88" t="s">
        <v>311</v>
      </c>
      <c r="C61" s="88" t="s">
        <v>259</v>
      </c>
      <c r="D61" s="31" t="s">
        <v>429</v>
      </c>
      <c r="E61" s="97" t="s">
        <v>326</v>
      </c>
      <c r="F61" s="98"/>
      <c r="G61" s="98" t="s">
        <v>330</v>
      </c>
      <c r="H61" s="99"/>
      <c r="I61" s="209"/>
      <c r="J61" s="46"/>
      <c r="K61" s="47"/>
      <c r="L61" s="413"/>
      <c r="M61" s="414"/>
      <c r="N61" s="419"/>
      <c r="O61" s="340"/>
      <c r="P61" s="444"/>
      <c r="Q61" s="340"/>
      <c r="R61" s="341"/>
      <c r="S61" s="97">
        <f>(IF(K61&gt;L61,1,0))+ (IF(O61&gt;P61,1,0))+(IF(I61&gt;J61,1,0)+ (IF(Q61&gt;R61,1,0))+ (IF(M61&gt;N61,1,0)))</f>
        <v>0</v>
      </c>
      <c r="T61" s="99">
        <f>(IF(K61&lt;L61,1,0)+(IF(M61&lt;N61,1,0))+(IF(O61&lt;P61,1,0))+(IF(Q61&lt;R61,1,0))+(IF(I61&lt;J61,1,0)))</f>
        <v>0</v>
      </c>
      <c r="Z61" s="24">
        <f>IF(OR(S61="",T61=""),"",(IF(S61&gt;T61,F61,H61)))</f>
        <v>0</v>
      </c>
      <c r="AA61" s="24">
        <f>IF(OR(S61="",T61=""),"",(IF(S61&lt;T61,F61,H61)))</f>
        <v>0</v>
      </c>
    </row>
    <row r="62" spans="1:35" ht="18.75" thickBot="1" x14ac:dyDescent="0.25">
      <c r="A62" s="440">
        <v>42481</v>
      </c>
      <c r="B62" s="89" t="s">
        <v>311</v>
      </c>
      <c r="C62" s="89" t="s">
        <v>260</v>
      </c>
      <c r="D62" s="89" t="s">
        <v>430</v>
      </c>
      <c r="E62" s="100" t="s">
        <v>327</v>
      </c>
      <c r="F62" s="87"/>
      <c r="G62" s="87" t="s">
        <v>332</v>
      </c>
      <c r="H62" s="101"/>
      <c r="I62" s="134"/>
      <c r="J62" s="43"/>
      <c r="K62" s="44"/>
      <c r="L62" s="416"/>
      <c r="M62" s="417"/>
      <c r="N62" s="418"/>
      <c r="O62" s="342"/>
      <c r="P62" s="372"/>
      <c r="Q62" s="342"/>
      <c r="R62" s="343"/>
      <c r="S62" s="102">
        <f>(IF(K62&gt;L62,1,0))+ (IF(O62&gt;P62,1,0))+(IF(I62&gt;J62,1,0)+ (IF(Q62&gt;R62,1,0))+ (IF(M62&gt;N62,1,0)))</f>
        <v>0</v>
      </c>
      <c r="T62" s="103">
        <f t="shared" ref="T62:T69" si="50">(IF(K62&lt;L62,1,0)+(IF(M62&lt;N62,1,0))+(IF(O62&lt;P62,1,0))+(IF(Q62&lt;R62,1,0))+(IF(I62&lt;J62,1,0)))</f>
        <v>0</v>
      </c>
      <c r="Z62" s="24">
        <f t="shared" ref="Z62:Z68" si="51">IF(OR(S62="",T62=""),"",(IF(S62&gt;T62,F62,H62)))</f>
        <v>0</v>
      </c>
      <c r="AA62" s="24">
        <f t="shared" ref="AA62:AA69" si="52">IF(OR(S62="",T62=""),"",(IF(S62&lt;T62,F62,H62)))</f>
        <v>0</v>
      </c>
    </row>
    <row r="63" spans="1:35" x14ac:dyDescent="0.2">
      <c r="A63" s="440">
        <v>42481</v>
      </c>
      <c r="B63" s="89" t="s">
        <v>351</v>
      </c>
      <c r="C63" s="89" t="s">
        <v>261</v>
      </c>
      <c r="D63" s="89" t="s">
        <v>429</v>
      </c>
      <c r="E63" s="100" t="s">
        <v>328</v>
      </c>
      <c r="F63" s="87"/>
      <c r="G63" s="87" t="s">
        <v>332</v>
      </c>
      <c r="H63" s="101"/>
      <c r="I63" s="209"/>
      <c r="J63" s="46"/>
      <c r="K63" s="47"/>
      <c r="L63" s="413"/>
      <c r="M63" s="414"/>
      <c r="N63" s="419"/>
      <c r="O63" s="340"/>
      <c r="P63" s="444"/>
      <c r="Q63" s="340"/>
      <c r="R63" s="341"/>
      <c r="S63" s="97">
        <f>(IF(K63&gt;L63,1,0))+ (IF(O63&gt;P63,1,0))+(IF(I63&gt;J63,1,0)+ (IF(Q63&gt;R63,1,0))+ (IF(M63&gt;N63,1,0)))</f>
        <v>0</v>
      </c>
      <c r="T63" s="99">
        <f t="shared" si="50"/>
        <v>0</v>
      </c>
      <c r="Z63" s="24">
        <f t="shared" si="51"/>
        <v>0</v>
      </c>
      <c r="AA63" s="24">
        <f t="shared" si="52"/>
        <v>0</v>
      </c>
    </row>
    <row r="64" spans="1:35" ht="18.75" thickBot="1" x14ac:dyDescent="0.25">
      <c r="A64" s="439">
        <v>42481</v>
      </c>
      <c r="B64" s="90" t="s">
        <v>351</v>
      </c>
      <c r="C64" s="90" t="s">
        <v>262</v>
      </c>
      <c r="D64" s="90" t="s">
        <v>430</v>
      </c>
      <c r="E64" s="369" t="s">
        <v>329</v>
      </c>
      <c r="F64" s="104"/>
      <c r="G64" s="104" t="s">
        <v>331</v>
      </c>
      <c r="H64" s="105"/>
      <c r="I64" s="134"/>
      <c r="J64" s="43"/>
      <c r="K64" s="44"/>
      <c r="L64" s="416"/>
      <c r="M64" s="417"/>
      <c r="N64" s="418"/>
      <c r="O64" s="342"/>
      <c r="P64" s="372"/>
      <c r="Q64" s="342"/>
      <c r="R64" s="343"/>
      <c r="S64" s="102">
        <f t="shared" ref="S64:S69" si="53">(IF(K64&gt;L64,1,0))+ (IF(O64&gt;P64,1,0))+(IF(I64&gt;J64,1,0)+ (IF(Q64&gt;R64,1,0))+ (IF(M64&gt;N64,1,0)))</f>
        <v>0</v>
      </c>
      <c r="T64" s="103">
        <f t="shared" si="50"/>
        <v>0</v>
      </c>
      <c r="Z64" s="24">
        <f t="shared" si="51"/>
        <v>0</v>
      </c>
      <c r="AA64" s="24">
        <f t="shared" si="52"/>
        <v>0</v>
      </c>
    </row>
    <row r="65" spans="1:44" ht="18.75" thickBot="1" x14ac:dyDescent="0.25">
      <c r="A65" s="49" t="s">
        <v>19</v>
      </c>
      <c r="B65" s="66" t="s">
        <v>18</v>
      </c>
      <c r="C65" s="66" t="s">
        <v>17</v>
      </c>
      <c r="D65" s="442" t="s">
        <v>23</v>
      </c>
      <c r="E65" s="541" t="s">
        <v>16</v>
      </c>
      <c r="F65" s="538"/>
      <c r="G65" s="538" t="s">
        <v>15</v>
      </c>
      <c r="H65" s="539"/>
      <c r="I65" s="556" t="s">
        <v>3</v>
      </c>
      <c r="J65" s="557"/>
      <c r="K65" s="556" t="s">
        <v>2</v>
      </c>
      <c r="L65" s="557"/>
      <c r="M65" s="556" t="s">
        <v>1</v>
      </c>
      <c r="N65" s="557"/>
      <c r="O65" s="556" t="s">
        <v>0</v>
      </c>
      <c r="P65" s="557"/>
      <c r="Q65" s="556" t="s">
        <v>50</v>
      </c>
      <c r="R65" s="557"/>
      <c r="S65" s="556" t="s">
        <v>42</v>
      </c>
      <c r="T65" s="557"/>
      <c r="Z65" s="443"/>
      <c r="AA65" s="443"/>
    </row>
    <row r="66" spans="1:44" x14ac:dyDescent="0.2">
      <c r="A66" s="438">
        <v>42481</v>
      </c>
      <c r="B66" s="84" t="s">
        <v>313</v>
      </c>
      <c r="C66" s="41" t="s">
        <v>263</v>
      </c>
      <c r="D66" s="31" t="s">
        <v>430</v>
      </c>
      <c r="E66" s="282" t="s">
        <v>358</v>
      </c>
      <c r="F66" s="125"/>
      <c r="G66" s="283" t="s">
        <v>407</v>
      </c>
      <c r="H66" s="46"/>
      <c r="I66" s="209"/>
      <c r="J66" s="46"/>
      <c r="K66" s="47"/>
      <c r="L66" s="413"/>
      <c r="M66" s="414"/>
      <c r="N66" s="419"/>
      <c r="O66" s="414"/>
      <c r="P66" s="419"/>
      <c r="Q66" s="414"/>
      <c r="R66" s="413"/>
      <c r="S66" s="97">
        <f t="shared" si="53"/>
        <v>0</v>
      </c>
      <c r="T66" s="99">
        <f t="shared" si="50"/>
        <v>0</v>
      </c>
      <c r="Z66" s="24">
        <f t="shared" si="51"/>
        <v>0</v>
      </c>
      <c r="AA66" s="24">
        <f t="shared" si="52"/>
        <v>0</v>
      </c>
    </row>
    <row r="67" spans="1:44" ht="18.75" thickBot="1" x14ac:dyDescent="0.25">
      <c r="A67" s="439">
        <v>42481</v>
      </c>
      <c r="B67" s="83" t="s">
        <v>313</v>
      </c>
      <c r="C67" s="35" t="s">
        <v>264</v>
      </c>
      <c r="D67" s="58" t="s">
        <v>429</v>
      </c>
      <c r="E67" s="279" t="s">
        <v>378</v>
      </c>
      <c r="F67" s="127"/>
      <c r="G67" s="281" t="s">
        <v>362</v>
      </c>
      <c r="H67" s="43"/>
      <c r="I67" s="134"/>
      <c r="J67" s="43"/>
      <c r="K67" s="44"/>
      <c r="L67" s="416"/>
      <c r="M67" s="417"/>
      <c r="N67" s="418"/>
      <c r="O67" s="417"/>
      <c r="P67" s="418"/>
      <c r="Q67" s="417"/>
      <c r="R67" s="416"/>
      <c r="S67" s="102">
        <f t="shared" si="53"/>
        <v>0</v>
      </c>
      <c r="T67" s="103">
        <f t="shared" si="50"/>
        <v>0</v>
      </c>
      <c r="Z67" s="24">
        <f t="shared" si="51"/>
        <v>0</v>
      </c>
      <c r="AA67" s="24">
        <f t="shared" si="52"/>
        <v>0</v>
      </c>
    </row>
    <row r="68" spans="1:44" x14ac:dyDescent="0.2">
      <c r="A68" s="438">
        <v>42482</v>
      </c>
      <c r="B68" s="84" t="s">
        <v>313</v>
      </c>
      <c r="C68" s="32" t="s">
        <v>265</v>
      </c>
      <c r="D68" s="32" t="s">
        <v>416</v>
      </c>
      <c r="E68" s="278" t="s">
        <v>360</v>
      </c>
      <c r="F68" s="131"/>
      <c r="G68" s="280" t="s">
        <v>363</v>
      </c>
      <c r="H68" s="132"/>
      <c r="I68" s="209"/>
      <c r="J68" s="46"/>
      <c r="K68" s="47"/>
      <c r="L68" s="413"/>
      <c r="M68" s="414"/>
      <c r="N68" s="419"/>
      <c r="O68" s="414"/>
      <c r="P68" s="419"/>
      <c r="Q68" s="414"/>
      <c r="R68" s="413"/>
      <c r="S68" s="97">
        <f t="shared" si="53"/>
        <v>0</v>
      </c>
      <c r="T68" s="99">
        <f t="shared" si="50"/>
        <v>0</v>
      </c>
      <c r="Z68" s="24">
        <f t="shared" si="51"/>
        <v>0</v>
      </c>
      <c r="AA68" s="24">
        <f t="shared" si="52"/>
        <v>0</v>
      </c>
      <c r="AO68" s="278" t="s">
        <v>360</v>
      </c>
      <c r="AP68" s="131" t="str">
        <f>IF(OR(BC66="",BD66=""),"",(IF(BC66&lt;BD66,AP66,AR66)))</f>
        <v/>
      </c>
      <c r="AQ68" s="280" t="s">
        <v>363</v>
      </c>
      <c r="AR68" s="132" t="str">
        <f>IF(OR(BC67="",BD67=""),"",(IF(BC67&lt;BD67,AP67,AR67)))</f>
        <v/>
      </c>
    </row>
    <row r="69" spans="1:44" ht="18.75" thickBot="1" x14ac:dyDescent="0.25">
      <c r="A69" s="439">
        <v>42482</v>
      </c>
      <c r="B69" s="83" t="s">
        <v>419</v>
      </c>
      <c r="C69" s="28" t="s">
        <v>266</v>
      </c>
      <c r="D69" s="28" t="s">
        <v>416</v>
      </c>
      <c r="E69" s="279" t="s">
        <v>361</v>
      </c>
      <c r="F69" s="127"/>
      <c r="G69" s="281" t="s">
        <v>364</v>
      </c>
      <c r="H69" s="86"/>
      <c r="I69" s="134"/>
      <c r="J69" s="43"/>
      <c r="K69" s="44"/>
      <c r="L69" s="416"/>
      <c r="M69" s="417"/>
      <c r="N69" s="418"/>
      <c r="O69" s="417"/>
      <c r="P69" s="418"/>
      <c r="Q69" s="417"/>
      <c r="R69" s="416"/>
      <c r="S69" s="102">
        <f t="shared" si="53"/>
        <v>0</v>
      </c>
      <c r="T69" s="103">
        <f t="shared" si="50"/>
        <v>0</v>
      </c>
      <c r="Z69" s="24">
        <f>IF(OR(S69="",T69=""),"",(IF(S69&gt;T69,F69,H69)))</f>
        <v>0</v>
      </c>
      <c r="AA69" s="24">
        <f t="shared" si="52"/>
        <v>0</v>
      </c>
      <c r="AO69" s="279" t="s">
        <v>361</v>
      </c>
      <c r="AP69" s="127" t="str">
        <f>IF(OR(BC66="",BD66=""),"",(IF(BC66&gt;BD66,AP66,AR66)))</f>
        <v/>
      </c>
      <c r="AQ69" s="281" t="s">
        <v>364</v>
      </c>
      <c r="AR69" s="86" t="str">
        <f>IF(OR(BC67="",BD67=""),"",(IF(BC67&gt;BD67,AP67,AR67)))</f>
        <v/>
      </c>
    </row>
    <row r="70" spans="1:44" s="214" customFormat="1" x14ac:dyDescent="0.25">
      <c r="B70" s="186"/>
      <c r="C70" s="186"/>
      <c r="F70" s="25"/>
      <c r="I70" s="227"/>
      <c r="AC70" s="186"/>
      <c r="AD70" s="186"/>
      <c r="AE70" s="186"/>
      <c r="AF70" s="186"/>
      <c r="AG70" s="186"/>
      <c r="AH70" s="186"/>
      <c r="AI70" s="186"/>
      <c r="AK70" s="186"/>
      <c r="AL70" s="186"/>
      <c r="AM70" s="186"/>
    </row>
    <row r="71" spans="1:44" s="214" customFormat="1" x14ac:dyDescent="0.25">
      <c r="A71" s="247" t="s">
        <v>333</v>
      </c>
      <c r="B71" s="247"/>
      <c r="C71" s="227"/>
      <c r="D71" s="227" t="s">
        <v>260</v>
      </c>
      <c r="E71" s="246" t="s">
        <v>327</v>
      </c>
      <c r="F71" s="246"/>
      <c r="G71" s="246" t="s">
        <v>334</v>
      </c>
      <c r="AC71" s="186"/>
      <c r="AD71" s="186"/>
      <c r="AE71" s="186"/>
      <c r="AF71" s="186"/>
      <c r="AG71" s="186"/>
      <c r="AH71" s="186"/>
      <c r="AI71" s="186"/>
      <c r="AK71" s="186"/>
      <c r="AL71" s="186"/>
      <c r="AM71" s="186"/>
    </row>
    <row r="72" spans="1:44" s="214" customFormat="1" x14ac:dyDescent="0.25">
      <c r="A72" s="247"/>
      <c r="B72" s="247"/>
      <c r="C72" s="227"/>
      <c r="D72" s="227" t="s">
        <v>261</v>
      </c>
      <c r="E72" s="246" t="s">
        <v>328</v>
      </c>
      <c r="F72" s="246"/>
      <c r="G72" s="246" t="s">
        <v>335</v>
      </c>
      <c r="AC72" s="186"/>
      <c r="AD72" s="186"/>
      <c r="AE72" s="186"/>
      <c r="AF72" s="186"/>
      <c r="AG72" s="186"/>
      <c r="AH72" s="186"/>
      <c r="AI72" s="186"/>
      <c r="AK72" s="186"/>
      <c r="AL72" s="186"/>
      <c r="AM72" s="186"/>
    </row>
    <row r="73" spans="1:44" s="214" customFormat="1" x14ac:dyDescent="0.25">
      <c r="A73" s="247"/>
      <c r="B73" s="247"/>
      <c r="C73" s="227"/>
      <c r="D73" s="247"/>
      <c r="E73" s="246"/>
      <c r="F73" s="246"/>
      <c r="G73" s="246"/>
      <c r="AC73" s="186"/>
      <c r="AD73" s="186"/>
      <c r="AE73" s="186"/>
      <c r="AF73" s="186"/>
      <c r="AG73" s="186"/>
      <c r="AH73" s="186"/>
      <c r="AI73" s="186"/>
      <c r="AK73" s="186"/>
      <c r="AL73" s="186"/>
      <c r="AM73" s="186"/>
    </row>
    <row r="74" spans="1:44" s="214" customFormat="1" x14ac:dyDescent="0.25">
      <c r="A74" s="247" t="s">
        <v>336</v>
      </c>
      <c r="B74" s="247"/>
      <c r="C74" s="227"/>
      <c r="D74" s="227" t="s">
        <v>260</v>
      </c>
      <c r="E74" s="246" t="s">
        <v>327</v>
      </c>
      <c r="F74" s="246"/>
      <c r="G74" s="246" t="s">
        <v>337</v>
      </c>
      <c r="AC74" s="186"/>
      <c r="AD74" s="186"/>
      <c r="AE74" s="186"/>
      <c r="AF74" s="186"/>
      <c r="AG74" s="186"/>
      <c r="AH74" s="186"/>
      <c r="AI74" s="186"/>
      <c r="AK74" s="186"/>
      <c r="AL74" s="186"/>
      <c r="AM74" s="186"/>
    </row>
    <row r="75" spans="1:44" s="214" customFormat="1" x14ac:dyDescent="0.25">
      <c r="A75" s="247"/>
      <c r="B75" s="247"/>
      <c r="C75" s="227"/>
      <c r="D75" s="227" t="s">
        <v>261</v>
      </c>
      <c r="E75" s="246" t="s">
        <v>328</v>
      </c>
      <c r="F75" s="246"/>
      <c r="G75" s="246" t="s">
        <v>335</v>
      </c>
      <c r="AC75" s="186"/>
      <c r="AD75" s="186"/>
      <c r="AE75" s="186"/>
      <c r="AF75" s="186"/>
      <c r="AG75" s="186"/>
      <c r="AH75" s="186"/>
      <c r="AI75" s="186"/>
      <c r="AK75" s="186"/>
      <c r="AL75" s="186"/>
      <c r="AM75" s="186"/>
    </row>
    <row r="76" spans="1:44" s="214" customFormat="1" x14ac:dyDescent="0.25">
      <c r="A76" s="247"/>
      <c r="B76" s="247"/>
      <c r="C76" s="227"/>
      <c r="D76" s="247"/>
      <c r="E76" s="246"/>
      <c r="F76" s="246"/>
      <c r="G76" s="246"/>
      <c r="AC76" s="186"/>
      <c r="AD76" s="186"/>
      <c r="AE76" s="186"/>
      <c r="AF76" s="186"/>
      <c r="AG76" s="186"/>
      <c r="AH76" s="186"/>
      <c r="AI76" s="186"/>
      <c r="AK76" s="186"/>
      <c r="AL76" s="186"/>
      <c r="AM76" s="186"/>
    </row>
    <row r="77" spans="1:44" s="214" customFormat="1" x14ac:dyDescent="0.25">
      <c r="A77" s="247" t="s">
        <v>338</v>
      </c>
      <c r="B77" s="247"/>
      <c r="C77" s="227"/>
      <c r="D77" s="227" t="s">
        <v>260</v>
      </c>
      <c r="E77" s="246" t="s">
        <v>327</v>
      </c>
      <c r="F77" s="246"/>
      <c r="G77" s="246" t="s">
        <v>334</v>
      </c>
      <c r="AC77" s="186"/>
      <c r="AD77" s="186"/>
      <c r="AE77" s="186"/>
      <c r="AF77" s="186"/>
      <c r="AG77" s="186"/>
      <c r="AH77" s="186"/>
      <c r="AI77" s="186"/>
      <c r="AK77" s="186"/>
      <c r="AL77" s="186"/>
      <c r="AM77" s="186"/>
    </row>
    <row r="78" spans="1:44" s="214" customFormat="1" x14ac:dyDescent="0.25">
      <c r="A78" s="247"/>
      <c r="B78" s="247"/>
      <c r="C78" s="227"/>
      <c r="D78" s="227" t="s">
        <v>261</v>
      </c>
      <c r="E78" s="246" t="s">
        <v>328</v>
      </c>
      <c r="F78" s="246"/>
      <c r="G78" s="246" t="s">
        <v>337</v>
      </c>
      <c r="AC78" s="186"/>
      <c r="AD78" s="186"/>
      <c r="AE78" s="186"/>
      <c r="AF78" s="186"/>
      <c r="AG78" s="186"/>
      <c r="AH78" s="186"/>
      <c r="AI78" s="186"/>
      <c r="AK78" s="186"/>
      <c r="AL78" s="186"/>
      <c r="AM78" s="186"/>
    </row>
    <row r="79" spans="1:44" s="186" customFormat="1" x14ac:dyDescent="0.2">
      <c r="C79" s="214"/>
      <c r="F79" s="212"/>
      <c r="U79" s="129"/>
      <c r="V79" s="129"/>
    </row>
    <row r="80" spans="1:44" s="186" customFormat="1" x14ac:dyDescent="0.2">
      <c r="C80" s="214"/>
      <c r="F80" s="212"/>
      <c r="U80" s="129"/>
      <c r="V80" s="129"/>
    </row>
    <row r="81" spans="2:22" x14ac:dyDescent="0.2">
      <c r="B81" s="186"/>
      <c r="C81" s="214"/>
      <c r="D81" s="186"/>
      <c r="E81" s="182" t="s">
        <v>321</v>
      </c>
      <c r="F81" s="182" t="s">
        <v>69</v>
      </c>
      <c r="G81" s="531" t="s">
        <v>322</v>
      </c>
      <c r="H81" s="531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</row>
    <row r="82" spans="2:22" s="186" customFormat="1" x14ac:dyDescent="0.2">
      <c r="C82" s="214"/>
      <c r="E82" s="212" t="s">
        <v>3</v>
      </c>
      <c r="F82" s="212">
        <f>Z69</f>
        <v>0</v>
      </c>
      <c r="G82" s="530">
        <v>50</v>
      </c>
      <c r="H82" s="530"/>
      <c r="U82" s="129"/>
      <c r="V82" s="129"/>
    </row>
    <row r="83" spans="2:22" s="186" customFormat="1" x14ac:dyDescent="0.2">
      <c r="C83" s="214"/>
      <c r="E83" s="212" t="s">
        <v>2</v>
      </c>
      <c r="F83" s="212">
        <f>AA69</f>
        <v>0</v>
      </c>
      <c r="G83" s="530">
        <v>45</v>
      </c>
      <c r="H83" s="530"/>
      <c r="U83" s="129"/>
      <c r="V83" s="129"/>
    </row>
    <row r="84" spans="2:22" s="186" customFormat="1" x14ac:dyDescent="0.2">
      <c r="C84" s="214"/>
      <c r="E84" s="212" t="s">
        <v>1</v>
      </c>
      <c r="F84" s="212">
        <f>Z68</f>
        <v>0</v>
      </c>
      <c r="G84" s="530">
        <v>40</v>
      </c>
      <c r="H84" s="530"/>
      <c r="U84" s="129"/>
      <c r="V84" s="129"/>
    </row>
    <row r="85" spans="2:22" s="186" customFormat="1" x14ac:dyDescent="0.2">
      <c r="C85" s="214"/>
      <c r="E85" s="212" t="s">
        <v>0</v>
      </c>
      <c r="F85" s="212">
        <f>AA68</f>
        <v>0</v>
      </c>
      <c r="G85" s="530">
        <v>35</v>
      </c>
      <c r="H85" s="530"/>
      <c r="U85" s="129"/>
      <c r="V85" s="129"/>
    </row>
    <row r="86" spans="2:22" s="186" customFormat="1" x14ac:dyDescent="0.2">
      <c r="C86" s="214"/>
      <c r="E86" s="212" t="s">
        <v>50</v>
      </c>
      <c r="F86" s="212">
        <f>AA64</f>
        <v>0</v>
      </c>
      <c r="G86" s="530">
        <v>23</v>
      </c>
      <c r="H86" s="530"/>
      <c r="U86" s="129"/>
      <c r="V86" s="129"/>
    </row>
    <row r="87" spans="2:22" s="186" customFormat="1" x14ac:dyDescent="0.2">
      <c r="C87" s="214"/>
      <c r="E87" s="212" t="s">
        <v>50</v>
      </c>
      <c r="F87" s="212">
        <f>AA63</f>
        <v>0</v>
      </c>
      <c r="G87" s="530">
        <v>23</v>
      </c>
      <c r="H87" s="530"/>
      <c r="U87" s="129"/>
      <c r="V87" s="129"/>
    </row>
    <row r="88" spans="2:22" s="186" customFormat="1" x14ac:dyDescent="0.2">
      <c r="C88" s="214"/>
      <c r="E88" s="212" t="s">
        <v>50</v>
      </c>
      <c r="F88" s="212">
        <f>AA62</f>
        <v>0</v>
      </c>
      <c r="G88" s="530">
        <v>23</v>
      </c>
      <c r="H88" s="530"/>
      <c r="U88" s="129"/>
      <c r="V88" s="129"/>
    </row>
    <row r="89" spans="2:22" s="186" customFormat="1" x14ac:dyDescent="0.2">
      <c r="C89" s="214"/>
      <c r="E89" s="212" t="s">
        <v>50</v>
      </c>
      <c r="F89" s="212">
        <f>AA61</f>
        <v>0</v>
      </c>
      <c r="G89" s="530">
        <v>23</v>
      </c>
      <c r="H89" s="530"/>
      <c r="U89" s="129"/>
      <c r="V89" s="129"/>
    </row>
    <row r="90" spans="2:22" s="186" customFormat="1" x14ac:dyDescent="0.2">
      <c r="C90" s="214"/>
      <c r="E90" s="212" t="s">
        <v>65</v>
      </c>
      <c r="F90" s="212"/>
      <c r="G90" s="530">
        <v>16</v>
      </c>
      <c r="H90" s="530"/>
      <c r="U90" s="129"/>
      <c r="V90" s="129"/>
    </row>
    <row r="91" spans="2:22" s="186" customFormat="1" x14ac:dyDescent="0.2">
      <c r="C91" s="214"/>
      <c r="E91" s="212" t="s">
        <v>66</v>
      </c>
      <c r="F91" s="212"/>
      <c r="G91" s="530">
        <v>15</v>
      </c>
      <c r="H91" s="530"/>
      <c r="U91" s="129"/>
      <c r="V91" s="129"/>
    </row>
    <row r="92" spans="2:22" s="186" customFormat="1" x14ac:dyDescent="0.2">
      <c r="C92" s="214"/>
      <c r="E92" s="212" t="s">
        <v>67</v>
      </c>
      <c r="F92" s="212"/>
      <c r="G92" s="530">
        <v>14</v>
      </c>
      <c r="H92" s="530"/>
      <c r="U92" s="129"/>
      <c r="V92" s="129"/>
    </row>
    <row r="93" spans="2:22" s="186" customFormat="1" x14ac:dyDescent="0.2">
      <c r="C93" s="214"/>
      <c r="E93" s="212" t="s">
        <v>68</v>
      </c>
      <c r="F93" s="212"/>
      <c r="G93" s="530">
        <v>13</v>
      </c>
      <c r="H93" s="530"/>
      <c r="U93" s="129"/>
      <c r="V93" s="129"/>
    </row>
    <row r="94" spans="2:22" s="186" customFormat="1" x14ac:dyDescent="0.2">
      <c r="C94" s="214"/>
      <c r="E94" s="236"/>
      <c r="F94" s="212"/>
      <c r="U94" s="129"/>
      <c r="V94" s="129"/>
    </row>
    <row r="95" spans="2:22" s="186" customFormat="1" x14ac:dyDescent="0.2">
      <c r="C95" s="214"/>
      <c r="F95" s="212"/>
      <c r="U95" s="129"/>
      <c r="V95" s="129"/>
    </row>
    <row r="96" spans="2:22" s="186" customFormat="1" x14ac:dyDescent="0.2">
      <c r="C96" s="214"/>
      <c r="F96" s="212"/>
      <c r="U96" s="129"/>
      <c r="V96" s="129"/>
    </row>
    <row r="97" spans="3:22" s="186" customFormat="1" x14ac:dyDescent="0.2">
      <c r="C97" s="214"/>
      <c r="F97" s="212"/>
      <c r="U97" s="129"/>
      <c r="V97" s="129"/>
    </row>
    <row r="98" spans="3:22" s="186" customFormat="1" x14ac:dyDescent="0.2">
      <c r="C98" s="214"/>
      <c r="F98" s="212"/>
      <c r="U98" s="129"/>
      <c r="V98" s="129"/>
    </row>
    <row r="99" spans="3:22" s="186" customFormat="1" x14ac:dyDescent="0.2">
      <c r="C99" s="214"/>
      <c r="F99" s="212"/>
      <c r="U99" s="129"/>
      <c r="V99" s="129"/>
    </row>
    <row r="100" spans="3:22" s="186" customFormat="1" x14ac:dyDescent="0.2">
      <c r="C100" s="214"/>
      <c r="F100" s="212"/>
      <c r="U100" s="129"/>
      <c r="V100" s="129"/>
    </row>
    <row r="101" spans="3:22" s="186" customFormat="1" x14ac:dyDescent="0.2">
      <c r="C101" s="214"/>
      <c r="F101" s="212"/>
      <c r="U101" s="129"/>
      <c r="V101" s="129"/>
    </row>
    <row r="102" spans="3:22" s="186" customFormat="1" x14ac:dyDescent="0.2">
      <c r="C102" s="214"/>
      <c r="F102" s="212"/>
      <c r="U102" s="129"/>
      <c r="V102" s="129"/>
    </row>
    <row r="103" spans="3:22" s="186" customFormat="1" x14ac:dyDescent="0.2">
      <c r="C103" s="214"/>
      <c r="F103" s="212"/>
      <c r="U103" s="129"/>
      <c r="V103" s="129"/>
    </row>
    <row r="104" spans="3:22" s="186" customFormat="1" x14ac:dyDescent="0.2">
      <c r="C104" s="214"/>
      <c r="F104" s="212"/>
      <c r="U104" s="129"/>
      <c r="V104" s="129"/>
    </row>
    <row r="105" spans="3:22" s="186" customFormat="1" x14ac:dyDescent="0.2">
      <c r="C105" s="214"/>
      <c r="F105" s="212"/>
      <c r="U105" s="129"/>
      <c r="V105" s="129"/>
    </row>
    <row r="106" spans="3:22" s="186" customFormat="1" x14ac:dyDescent="0.2">
      <c r="C106" s="214"/>
      <c r="F106" s="212"/>
      <c r="U106" s="129"/>
      <c r="V106" s="129"/>
    </row>
    <row r="107" spans="3:22" s="186" customFormat="1" x14ac:dyDescent="0.2">
      <c r="C107" s="214"/>
      <c r="F107" s="212"/>
      <c r="U107" s="129"/>
      <c r="V107" s="129"/>
    </row>
    <row r="108" spans="3:22" s="186" customFormat="1" x14ac:dyDescent="0.2">
      <c r="C108" s="214"/>
      <c r="F108" s="212"/>
      <c r="U108" s="129"/>
      <c r="V108" s="129"/>
    </row>
    <row r="109" spans="3:22" s="186" customFormat="1" x14ac:dyDescent="0.2">
      <c r="C109" s="214"/>
      <c r="F109" s="212"/>
      <c r="U109" s="129"/>
      <c r="V109" s="129"/>
    </row>
    <row r="110" spans="3:22" s="186" customFormat="1" x14ac:dyDescent="0.2">
      <c r="C110" s="214"/>
      <c r="F110" s="212"/>
      <c r="U110" s="129"/>
      <c r="V110" s="129"/>
    </row>
    <row r="111" spans="3:22" s="186" customFormat="1" x14ac:dyDescent="0.2">
      <c r="C111" s="214"/>
      <c r="F111" s="212"/>
      <c r="U111" s="129"/>
      <c r="V111" s="129"/>
    </row>
    <row r="112" spans="3:22" s="186" customFormat="1" x14ac:dyDescent="0.2">
      <c r="C112" s="214"/>
      <c r="F112" s="212"/>
      <c r="U112" s="129"/>
      <c r="V112" s="129"/>
    </row>
    <row r="113" spans="3:22" s="186" customFormat="1" x14ac:dyDescent="0.2">
      <c r="C113" s="214"/>
      <c r="F113" s="212"/>
      <c r="U113" s="129"/>
      <c r="V113" s="129"/>
    </row>
    <row r="114" spans="3:22" s="186" customFormat="1" x14ac:dyDescent="0.2">
      <c r="C114" s="214"/>
      <c r="F114" s="212"/>
      <c r="U114" s="129"/>
      <c r="V114" s="129"/>
    </row>
    <row r="115" spans="3:22" s="186" customFormat="1" x14ac:dyDescent="0.2">
      <c r="C115" s="214"/>
      <c r="F115" s="212"/>
      <c r="U115" s="129"/>
      <c r="V115" s="129"/>
    </row>
    <row r="116" spans="3:22" s="186" customFormat="1" x14ac:dyDescent="0.2">
      <c r="C116" s="214"/>
      <c r="F116" s="212"/>
      <c r="U116" s="129"/>
      <c r="V116" s="129"/>
    </row>
    <row r="117" spans="3:22" s="186" customFormat="1" x14ac:dyDescent="0.2">
      <c r="C117" s="214"/>
      <c r="F117" s="212"/>
      <c r="U117" s="129"/>
      <c r="V117" s="129"/>
    </row>
    <row r="118" spans="3:22" s="186" customFormat="1" x14ac:dyDescent="0.2">
      <c r="C118" s="214"/>
      <c r="F118" s="212"/>
      <c r="U118" s="129"/>
      <c r="V118" s="129"/>
    </row>
    <row r="119" spans="3:22" s="186" customFormat="1" x14ac:dyDescent="0.2">
      <c r="C119" s="214"/>
      <c r="F119" s="212"/>
      <c r="U119" s="129"/>
      <c r="V119" s="129"/>
    </row>
    <row r="120" spans="3:22" s="186" customFormat="1" x14ac:dyDescent="0.2">
      <c r="C120" s="214"/>
      <c r="F120" s="212"/>
      <c r="U120" s="129"/>
      <c r="V120" s="129"/>
    </row>
    <row r="121" spans="3:22" s="186" customFormat="1" x14ac:dyDescent="0.2">
      <c r="C121" s="214"/>
      <c r="F121" s="212"/>
      <c r="U121" s="129"/>
      <c r="V121" s="129"/>
    </row>
    <row r="122" spans="3:22" s="186" customFormat="1" x14ac:dyDescent="0.2">
      <c r="C122" s="214"/>
      <c r="F122" s="212"/>
      <c r="U122" s="129"/>
      <c r="V122" s="129"/>
    </row>
    <row r="123" spans="3:22" s="186" customFormat="1" x14ac:dyDescent="0.2">
      <c r="C123" s="214"/>
      <c r="F123" s="212"/>
      <c r="U123" s="129"/>
      <c r="V123" s="129"/>
    </row>
    <row r="124" spans="3:22" s="186" customFormat="1" x14ac:dyDescent="0.2">
      <c r="C124" s="214"/>
      <c r="F124" s="212"/>
      <c r="U124" s="129"/>
      <c r="V124" s="129"/>
    </row>
    <row r="125" spans="3:22" s="186" customFormat="1" x14ac:dyDescent="0.2">
      <c r="C125" s="214"/>
      <c r="F125" s="212"/>
      <c r="U125" s="129"/>
      <c r="V125" s="129"/>
    </row>
    <row r="126" spans="3:22" s="186" customFormat="1" x14ac:dyDescent="0.2">
      <c r="C126" s="214"/>
      <c r="F126" s="212"/>
      <c r="U126" s="129"/>
      <c r="V126" s="129"/>
    </row>
    <row r="127" spans="3:22" s="186" customFormat="1" x14ac:dyDescent="0.2">
      <c r="C127" s="214"/>
      <c r="F127" s="212"/>
      <c r="U127" s="129"/>
      <c r="V127" s="129"/>
    </row>
    <row r="128" spans="3:22" s="186" customFormat="1" x14ac:dyDescent="0.2">
      <c r="C128" s="214"/>
      <c r="F128" s="212"/>
      <c r="U128" s="129"/>
      <c r="V128" s="129"/>
    </row>
    <row r="129" spans="3:22" s="186" customFormat="1" x14ac:dyDescent="0.2">
      <c r="C129" s="214"/>
      <c r="F129" s="212"/>
      <c r="U129" s="129"/>
      <c r="V129" s="129"/>
    </row>
    <row r="130" spans="3:22" s="186" customFormat="1" x14ac:dyDescent="0.2">
      <c r="C130" s="214"/>
      <c r="F130" s="212"/>
      <c r="U130" s="129"/>
      <c r="V130" s="129"/>
    </row>
    <row r="131" spans="3:22" s="186" customFormat="1" x14ac:dyDescent="0.2">
      <c r="C131" s="214"/>
      <c r="F131" s="212"/>
      <c r="U131" s="129"/>
      <c r="V131" s="129"/>
    </row>
    <row r="132" spans="3:22" s="186" customFormat="1" x14ac:dyDescent="0.2">
      <c r="C132" s="214"/>
      <c r="F132" s="212"/>
      <c r="U132" s="129"/>
      <c r="V132" s="129"/>
    </row>
    <row r="133" spans="3:22" s="186" customFormat="1" x14ac:dyDescent="0.2">
      <c r="C133" s="214"/>
      <c r="F133" s="212"/>
      <c r="U133" s="129"/>
      <c r="V133" s="129"/>
    </row>
    <row r="134" spans="3:22" s="186" customFormat="1" x14ac:dyDescent="0.2">
      <c r="C134" s="214"/>
      <c r="F134" s="212"/>
      <c r="U134" s="129"/>
      <c r="V134" s="129"/>
    </row>
    <row r="135" spans="3:22" s="186" customFormat="1" x14ac:dyDescent="0.2">
      <c r="C135" s="214"/>
      <c r="F135" s="212"/>
      <c r="U135" s="129"/>
      <c r="V135" s="129"/>
    </row>
    <row r="136" spans="3:22" s="186" customFormat="1" x14ac:dyDescent="0.2">
      <c r="C136" s="214"/>
      <c r="F136" s="212"/>
      <c r="U136" s="129"/>
      <c r="V136" s="129"/>
    </row>
    <row r="137" spans="3:22" s="186" customFormat="1" x14ac:dyDescent="0.2">
      <c r="C137" s="214"/>
      <c r="F137" s="212"/>
      <c r="U137" s="129"/>
      <c r="V137" s="129"/>
    </row>
    <row r="138" spans="3:22" s="186" customFormat="1" x14ac:dyDescent="0.2">
      <c r="C138" s="214"/>
      <c r="F138" s="212"/>
      <c r="U138" s="129"/>
      <c r="V138" s="129"/>
    </row>
    <row r="139" spans="3:22" s="186" customFormat="1" x14ac:dyDescent="0.2">
      <c r="C139" s="214"/>
      <c r="F139" s="212"/>
      <c r="U139" s="129"/>
      <c r="V139" s="129"/>
    </row>
    <row r="140" spans="3:22" s="186" customFormat="1" x14ac:dyDescent="0.2">
      <c r="C140" s="214"/>
      <c r="F140" s="212"/>
      <c r="U140" s="129"/>
      <c r="V140" s="129"/>
    </row>
  </sheetData>
  <sheetProtection password="C765" sheet="1" objects="1" scenarios="1"/>
  <protectedRanges>
    <protectedRange sqref="D5:D8 F5:F8 H5:H8 Q6:T8 I12:N17 I28:N33 I44:N49 F61:F64 H61:R64 G62:G63 F82:F93 F66:F69 H66:R69" name="Intervalo1" securityDescriptor="O:AOG:AOD:(A;;CC;;;AO)"/>
  </protectedRanges>
  <mergeCells count="70">
    <mergeCell ref="G81:H81"/>
    <mergeCell ref="G82:H82"/>
    <mergeCell ref="G83:H83"/>
    <mergeCell ref="G84:H84"/>
    <mergeCell ref="G85:H85"/>
    <mergeCell ref="G93:H93"/>
    <mergeCell ref="G86:H86"/>
    <mergeCell ref="G87:H87"/>
    <mergeCell ref="G88:H88"/>
    <mergeCell ref="G89:H89"/>
    <mergeCell ref="G90:H90"/>
    <mergeCell ref="G91:H91"/>
    <mergeCell ref="G92:H92"/>
    <mergeCell ref="A1:T1"/>
    <mergeCell ref="E60:F60"/>
    <mergeCell ref="G60:H60"/>
    <mergeCell ref="I60:J60"/>
    <mergeCell ref="O55:P55"/>
    <mergeCell ref="A59:H59"/>
    <mergeCell ref="M56:N56"/>
    <mergeCell ref="O56:P56"/>
    <mergeCell ref="M53:N53"/>
    <mergeCell ref="O53:P53"/>
    <mergeCell ref="M54:N54"/>
    <mergeCell ref="O54:P54"/>
    <mergeCell ref="E11:F11"/>
    <mergeCell ref="G11:H11"/>
    <mergeCell ref="M43:N43"/>
    <mergeCell ref="Q4:T4"/>
    <mergeCell ref="O42:P43"/>
    <mergeCell ref="K43:L43"/>
    <mergeCell ref="I10:N10"/>
    <mergeCell ref="O26:P27"/>
    <mergeCell ref="K60:L60"/>
    <mergeCell ref="M60:N60"/>
    <mergeCell ref="O60:P60"/>
    <mergeCell ref="O10:P11"/>
    <mergeCell ref="M52:N52"/>
    <mergeCell ref="O52:P52"/>
    <mergeCell ref="M55:N55"/>
    <mergeCell ref="A35:L35"/>
    <mergeCell ref="A51:L51"/>
    <mergeCell ref="E43:F43"/>
    <mergeCell ref="G43:H43"/>
    <mergeCell ref="I43:J43"/>
    <mergeCell ref="A10:H10"/>
    <mergeCell ref="A42:H42"/>
    <mergeCell ref="E27:F27"/>
    <mergeCell ref="G27:H27"/>
    <mergeCell ref="I27:J27"/>
    <mergeCell ref="I26:N26"/>
    <mergeCell ref="K27:L27"/>
    <mergeCell ref="M27:N27"/>
    <mergeCell ref="A19:L19"/>
    <mergeCell ref="M11:N11"/>
    <mergeCell ref="A26:H26"/>
    <mergeCell ref="I11:J11"/>
    <mergeCell ref="K11:L11"/>
    <mergeCell ref="I42:N42"/>
    <mergeCell ref="O65:P65"/>
    <mergeCell ref="Q65:R65"/>
    <mergeCell ref="S65:T65"/>
    <mergeCell ref="I59:N59"/>
    <mergeCell ref="E65:F65"/>
    <mergeCell ref="G65:H65"/>
    <mergeCell ref="I65:J65"/>
    <mergeCell ref="K65:L65"/>
    <mergeCell ref="M65:N65"/>
    <mergeCell ref="S59:T60"/>
    <mergeCell ref="Q60:R6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40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153"/>
  <sheetViews>
    <sheetView zoomScale="80" zoomScaleNormal="80" workbookViewId="0">
      <selection activeCell="R26" sqref="R26"/>
    </sheetView>
  </sheetViews>
  <sheetFormatPr defaultRowHeight="18" x14ac:dyDescent="0.2"/>
  <cols>
    <col min="1" max="1" width="13" style="124" customWidth="1"/>
    <col min="2" max="2" width="13.77734375" style="124" bestFit="1" customWidth="1"/>
    <col min="3" max="3" width="10.77734375" customWidth="1"/>
    <col min="4" max="4" width="20.33203125" style="124" bestFit="1" customWidth="1"/>
    <col min="5" max="5" width="8" style="124" customWidth="1"/>
    <col min="6" max="6" width="12.77734375" style="130" customWidth="1"/>
    <col min="7" max="7" width="8.109375" style="124" customWidth="1"/>
    <col min="8" max="8" width="13.33203125" style="124" customWidth="1"/>
    <col min="9" max="16" width="6.44140625" style="124" customWidth="1"/>
    <col min="17" max="20" width="12.77734375" style="124" customWidth="1"/>
    <col min="21" max="24" width="12.77734375" style="186" customWidth="1"/>
    <col min="25" max="25" width="8.88671875" style="186" customWidth="1"/>
    <col min="26" max="35" width="8.88671875" style="186" hidden="1" customWidth="1"/>
    <col min="36" max="36" width="8.88671875" style="186" customWidth="1"/>
    <col min="37" max="65" width="8.88671875" style="186"/>
    <col min="66" max="16384" width="8.88671875" style="124"/>
  </cols>
  <sheetData>
    <row r="1" spans="1:65" ht="24" customHeight="1" thickBot="1" x14ac:dyDescent="0.25">
      <c r="A1" s="535" t="s">
        <v>51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65" x14ac:dyDescent="0.2">
      <c r="A2" s="76"/>
      <c r="B2" s="76"/>
      <c r="C2" s="76"/>
      <c r="D2" s="76"/>
      <c r="E2" s="76"/>
      <c r="F2" s="77"/>
      <c r="G2" s="76"/>
      <c r="H2" s="76"/>
      <c r="I2" s="76"/>
      <c r="J2" s="110"/>
      <c r="K2" s="110"/>
      <c r="L2" s="110"/>
      <c r="M2" s="110"/>
      <c r="N2" s="110"/>
      <c r="O2" s="110"/>
      <c r="P2" s="111"/>
      <c r="Q2" s="111"/>
      <c r="R2" s="186"/>
      <c r="S2" s="186"/>
      <c r="T2" s="186"/>
    </row>
    <row r="3" spans="1:65" ht="21" thickBot="1" x14ac:dyDescent="0.25">
      <c r="A3" s="74"/>
      <c r="B3" s="186"/>
      <c r="C3" s="214"/>
      <c r="D3" s="78" t="s">
        <v>20</v>
      </c>
      <c r="E3" s="73"/>
      <c r="F3" s="78" t="s">
        <v>21</v>
      </c>
      <c r="G3" s="24"/>
      <c r="H3" s="78" t="s">
        <v>30</v>
      </c>
      <c r="I3" s="24"/>
      <c r="J3" s="67"/>
      <c r="K3" s="67"/>
      <c r="L3" s="67"/>
      <c r="M3" s="67"/>
      <c r="N3" s="67"/>
      <c r="O3" s="67"/>
      <c r="P3" s="112"/>
      <c r="Q3" s="529" t="s">
        <v>346</v>
      </c>
      <c r="R3" s="529"/>
      <c r="S3" s="529"/>
      <c r="T3" s="529"/>
    </row>
    <row r="4" spans="1:65" ht="19.5" thickBot="1" x14ac:dyDescent="0.25">
      <c r="A4" s="67"/>
      <c r="B4" s="186"/>
      <c r="C4" s="214"/>
      <c r="D4" s="259" t="s">
        <v>22</v>
      </c>
      <c r="E4" s="72"/>
      <c r="F4" s="259" t="s">
        <v>22</v>
      </c>
      <c r="G4" s="71"/>
      <c r="H4" s="259" t="s">
        <v>22</v>
      </c>
      <c r="I4" s="67"/>
      <c r="J4" s="67"/>
      <c r="K4" s="67"/>
      <c r="L4" s="67"/>
      <c r="M4" s="67"/>
      <c r="N4" s="67"/>
      <c r="O4" s="67"/>
      <c r="P4" s="112"/>
      <c r="Q4" s="254" t="s">
        <v>342</v>
      </c>
      <c r="R4" s="254" t="s">
        <v>343</v>
      </c>
      <c r="S4" s="254" t="s">
        <v>344</v>
      </c>
      <c r="T4" s="255" t="s">
        <v>345</v>
      </c>
    </row>
    <row r="5" spans="1:65" x14ac:dyDescent="0.2">
      <c r="A5" s="186"/>
      <c r="B5" s="70">
        <v>1</v>
      </c>
      <c r="C5" s="214"/>
      <c r="D5" s="265" t="s">
        <v>578</v>
      </c>
      <c r="E5" s="253"/>
      <c r="F5" s="265" t="s">
        <v>559</v>
      </c>
      <c r="G5" s="253"/>
      <c r="H5" s="265" t="s">
        <v>347</v>
      </c>
      <c r="I5" s="67"/>
      <c r="J5" s="67"/>
      <c r="K5" s="67"/>
      <c r="L5" s="67"/>
      <c r="M5" s="67"/>
      <c r="N5" s="67"/>
      <c r="O5" s="67"/>
      <c r="P5" s="112"/>
      <c r="Q5" s="257" t="s">
        <v>578</v>
      </c>
      <c r="R5" s="257" t="s">
        <v>575</v>
      </c>
      <c r="S5" s="257" t="s">
        <v>611</v>
      </c>
      <c r="T5" s="258" t="s">
        <v>560</v>
      </c>
    </row>
    <row r="6" spans="1:65" x14ac:dyDescent="0.2">
      <c r="A6" s="186"/>
      <c r="B6" s="69">
        <v>2</v>
      </c>
      <c r="C6" s="214"/>
      <c r="D6" s="266" t="s">
        <v>575</v>
      </c>
      <c r="E6" s="253"/>
      <c r="F6" s="266" t="s">
        <v>580</v>
      </c>
      <c r="G6" s="253"/>
      <c r="H6" s="266" t="s">
        <v>579</v>
      </c>
      <c r="I6" s="67"/>
      <c r="J6" s="67"/>
      <c r="K6" s="67"/>
      <c r="L6" s="67"/>
      <c r="M6" s="67"/>
      <c r="N6" s="67"/>
      <c r="O6" s="67"/>
      <c r="P6" s="112"/>
      <c r="Q6" s="257" t="s">
        <v>559</v>
      </c>
      <c r="R6" s="257" t="s">
        <v>580</v>
      </c>
      <c r="S6" s="257" t="s">
        <v>583</v>
      </c>
      <c r="T6" s="258" t="s">
        <v>610</v>
      </c>
    </row>
    <row r="7" spans="1:65" x14ac:dyDescent="0.2">
      <c r="A7" s="186"/>
      <c r="B7" s="69">
        <v>3</v>
      </c>
      <c r="C7" s="214"/>
      <c r="D7" s="266" t="s">
        <v>574</v>
      </c>
      <c r="E7" s="253"/>
      <c r="F7" s="266" t="s">
        <v>611</v>
      </c>
      <c r="G7" s="253"/>
      <c r="H7" s="266" t="s">
        <v>583</v>
      </c>
      <c r="I7" s="67"/>
      <c r="J7" s="67"/>
      <c r="K7" s="67"/>
      <c r="L7" s="67"/>
      <c r="M7" s="67"/>
      <c r="N7" s="67"/>
      <c r="O7" s="67"/>
      <c r="P7" s="112"/>
      <c r="Q7" s="257" t="s">
        <v>347</v>
      </c>
      <c r="R7" s="257" t="s">
        <v>579</v>
      </c>
      <c r="S7" s="257" t="s">
        <v>574</v>
      </c>
      <c r="T7" s="257" t="s">
        <v>598</v>
      </c>
      <c r="Y7" s="129"/>
      <c r="Z7" s="129"/>
      <c r="AA7" s="129"/>
      <c r="AB7" s="129"/>
      <c r="AC7" s="129"/>
      <c r="AD7" s="129"/>
      <c r="AE7" s="129"/>
      <c r="AF7" s="129"/>
      <c r="AG7" s="129"/>
    </row>
    <row r="8" spans="1:65" ht="18.75" thickBot="1" x14ac:dyDescent="0.25">
      <c r="A8" s="186"/>
      <c r="B8" s="68">
        <v>4</v>
      </c>
      <c r="C8" s="214"/>
      <c r="D8" s="266" t="s">
        <v>610</v>
      </c>
      <c r="E8" s="253"/>
      <c r="F8" s="266" t="s">
        <v>560</v>
      </c>
      <c r="G8" s="253"/>
      <c r="H8" s="266" t="s">
        <v>598</v>
      </c>
      <c r="I8" s="67"/>
      <c r="J8" s="67"/>
      <c r="K8" s="67"/>
      <c r="L8" s="67"/>
      <c r="M8" s="67"/>
      <c r="N8" s="67"/>
      <c r="O8" s="67"/>
      <c r="P8" s="112"/>
      <c r="Q8" s="112"/>
      <c r="R8" s="186"/>
      <c r="S8" s="186"/>
      <c r="T8" s="186"/>
      <c r="Y8" s="129"/>
      <c r="Z8" s="129"/>
      <c r="AA8" s="129"/>
      <c r="AB8" s="129"/>
      <c r="AC8" s="129"/>
      <c r="AD8" s="129"/>
      <c r="AE8" s="129"/>
      <c r="AF8" s="129"/>
      <c r="AG8" s="129"/>
    </row>
    <row r="9" spans="1:65" s="186" customFormat="1" ht="18.75" thickBo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12"/>
      <c r="Q9" s="112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65" ht="18.75" thickBot="1" x14ac:dyDescent="0.25">
      <c r="A10" s="525" t="s">
        <v>20</v>
      </c>
      <c r="B10" s="526"/>
      <c r="C10" s="526"/>
      <c r="D10" s="526"/>
      <c r="E10" s="526"/>
      <c r="F10" s="526"/>
      <c r="G10" s="526"/>
      <c r="H10" s="527"/>
      <c r="I10" s="556" t="s">
        <v>41</v>
      </c>
      <c r="J10" s="562"/>
      <c r="K10" s="562"/>
      <c r="L10" s="562"/>
      <c r="M10" s="562"/>
      <c r="N10" s="557"/>
      <c r="O10" s="577" t="s">
        <v>42</v>
      </c>
      <c r="P10" s="578"/>
      <c r="Q10" s="189"/>
      <c r="R10" s="186"/>
      <c r="S10" s="186"/>
      <c r="T10" s="186"/>
      <c r="Y10" s="129"/>
      <c r="AB10" s="129"/>
      <c r="AC10" s="129"/>
      <c r="AD10" s="129"/>
      <c r="AE10" s="129"/>
      <c r="AF10" s="129"/>
      <c r="AG10" s="129"/>
    </row>
    <row r="11" spans="1:65" s="37" customFormat="1" ht="18.75" customHeight="1" thickBot="1" x14ac:dyDescent="0.25">
      <c r="A11" s="66" t="s">
        <v>19</v>
      </c>
      <c r="B11" s="50" t="s">
        <v>18</v>
      </c>
      <c r="C11" s="49" t="s">
        <v>17</v>
      </c>
      <c r="D11" s="65" t="s">
        <v>23</v>
      </c>
      <c r="E11" s="519" t="s">
        <v>16</v>
      </c>
      <c r="F11" s="520"/>
      <c r="G11" s="520" t="s">
        <v>15</v>
      </c>
      <c r="H11" s="521"/>
      <c r="I11" s="556" t="s">
        <v>3</v>
      </c>
      <c r="J11" s="557"/>
      <c r="K11" s="556" t="s">
        <v>2</v>
      </c>
      <c r="L11" s="557"/>
      <c r="M11" s="556" t="s">
        <v>1</v>
      </c>
      <c r="N11" s="557"/>
      <c r="O11" s="579"/>
      <c r="P11" s="580"/>
      <c r="Q11" s="112"/>
      <c r="R11" s="67"/>
      <c r="S11" s="67"/>
      <c r="T11" s="67"/>
      <c r="U11" s="67"/>
      <c r="V11" s="67"/>
      <c r="W11" s="67"/>
      <c r="X11" s="67"/>
      <c r="Y11" s="24"/>
      <c r="Z11" s="190" t="s">
        <v>53</v>
      </c>
      <c r="AA11" s="190" t="s">
        <v>54</v>
      </c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</row>
    <row r="12" spans="1:65" ht="18.75" customHeight="1" x14ac:dyDescent="0.2">
      <c r="A12" s="173">
        <v>42478</v>
      </c>
      <c r="B12" s="48" t="s">
        <v>311</v>
      </c>
      <c r="C12" s="32" t="s">
        <v>267</v>
      </c>
      <c r="D12" s="31" t="s">
        <v>429</v>
      </c>
      <c r="E12" s="60">
        <v>4</v>
      </c>
      <c r="F12" s="125" t="str">
        <f>D8</f>
        <v>AAUAlg</v>
      </c>
      <c r="G12" s="59">
        <v>1</v>
      </c>
      <c r="H12" s="46" t="str">
        <f>D5</f>
        <v>IPP</v>
      </c>
      <c r="I12" s="412"/>
      <c r="J12" s="46"/>
      <c r="K12" s="47"/>
      <c r="L12" s="413"/>
      <c r="M12" s="414"/>
      <c r="N12" s="413"/>
      <c r="O12" s="97">
        <f>(IF(K12&gt;L12,1,0))+ (IF(M12&gt;N12,1,0))+(IF(I12&gt;J12,1,0))</f>
        <v>0</v>
      </c>
      <c r="P12" s="99">
        <f>(IF(K12&lt;L12,1,0)+(IF(M12&lt;N12,1,0))+(IF(I12&lt;J12,1,0)))</f>
        <v>0</v>
      </c>
      <c r="Q12" s="112"/>
      <c r="R12" s="186"/>
      <c r="S12" s="186"/>
      <c r="T12" s="186"/>
      <c r="Y12" s="129"/>
      <c r="Z12" s="190" t="str">
        <f>IF(AND(O12=P12),"EMPATE",(IF(O12&gt;P12,F12,H12)))</f>
        <v>EMPATE</v>
      </c>
      <c r="AA12" s="190" t="str">
        <f t="shared" ref="AA12:AA17" si="0">IF(AND(O12=P12),"EMPATE",(IF(O12&lt;P12,F12,H12)))</f>
        <v>EMPATE</v>
      </c>
      <c r="AB12" s="190"/>
      <c r="AC12" s="129"/>
      <c r="AD12" s="129"/>
      <c r="AE12" s="129"/>
    </row>
    <row r="13" spans="1:65" ht="18.75" customHeight="1" thickBot="1" x14ac:dyDescent="0.25">
      <c r="A13" s="174">
        <v>42478</v>
      </c>
      <c r="B13" s="45" t="s">
        <v>311</v>
      </c>
      <c r="C13" s="35" t="s">
        <v>268</v>
      </c>
      <c r="D13" s="58" t="s">
        <v>430</v>
      </c>
      <c r="E13" s="64">
        <v>3</v>
      </c>
      <c r="F13" s="126" t="str">
        <f>D7</f>
        <v>AAUAv</v>
      </c>
      <c r="G13" s="63">
        <v>2</v>
      </c>
      <c r="H13" s="61" t="str">
        <f>D6</f>
        <v>AEFMH</v>
      </c>
      <c r="I13" s="415"/>
      <c r="J13" s="43"/>
      <c r="K13" s="44"/>
      <c r="L13" s="416"/>
      <c r="M13" s="417"/>
      <c r="N13" s="416"/>
      <c r="O13" s="102">
        <f t="shared" ref="O13" si="1">(IF(K13&gt;L13,1,0))+ (IF(M13&gt;N13,1,0))+(IF(I13&gt;J13,1,0))</f>
        <v>0</v>
      </c>
      <c r="P13" s="103">
        <f t="shared" ref="P13" si="2">(IF(K13&lt;L13,1,0)+(IF(M13&lt;N13,1,0))+(IF(I13&lt;J13,1,0)))</f>
        <v>0</v>
      </c>
      <c r="Q13" s="112"/>
      <c r="R13" s="186"/>
      <c r="S13" s="186"/>
      <c r="T13" s="186"/>
      <c r="Y13" s="129"/>
      <c r="Z13" s="190" t="str">
        <f>IF(AND(O13=P13),"EMPATE",(IF(O13&gt;P13,F13,H13)))</f>
        <v>EMPATE</v>
      </c>
      <c r="AA13" s="190" t="str">
        <f t="shared" si="0"/>
        <v>EMPATE</v>
      </c>
      <c r="AB13" s="190"/>
      <c r="AC13" s="129"/>
      <c r="AD13" s="129"/>
      <c r="AE13" s="129"/>
    </row>
    <row r="14" spans="1:65" ht="18.75" customHeight="1" x14ac:dyDescent="0.2">
      <c r="A14" s="173">
        <v>42478</v>
      </c>
      <c r="B14" s="42" t="s">
        <v>304</v>
      </c>
      <c r="C14" s="32" t="s">
        <v>269</v>
      </c>
      <c r="D14" s="31" t="s">
        <v>430</v>
      </c>
      <c r="E14" s="60">
        <v>3</v>
      </c>
      <c r="F14" s="125" t="str">
        <f>D7</f>
        <v>AAUAv</v>
      </c>
      <c r="G14" s="59">
        <v>1</v>
      </c>
      <c r="H14" s="46" t="str">
        <f>D5</f>
        <v>IPP</v>
      </c>
      <c r="I14" s="412"/>
      <c r="J14" s="46"/>
      <c r="K14" s="47"/>
      <c r="L14" s="413"/>
      <c r="M14" s="414"/>
      <c r="N14" s="413"/>
      <c r="O14" s="97">
        <f>(IF(K14&gt;L14,1,0))+ (IF(M14&gt;N14,1,0))+(IF(I14&gt;J14,1,0))</f>
        <v>0</v>
      </c>
      <c r="P14" s="99">
        <f>(IF(K14&lt;L14,1,0)+(IF(M14&lt;N14,1,0))+(IF(I14&lt;J14,1,0)))</f>
        <v>0</v>
      </c>
      <c r="Q14" s="112"/>
      <c r="R14" s="186"/>
      <c r="S14" s="186"/>
      <c r="T14" s="186"/>
      <c r="Y14" s="129"/>
      <c r="Z14" s="190" t="str">
        <f>IF(AND(O14=P14),"EMPATE",(IF(O14&gt;P14,F14,H14)))</f>
        <v>EMPATE</v>
      </c>
      <c r="AA14" s="190" t="str">
        <f t="shared" si="0"/>
        <v>EMPATE</v>
      </c>
      <c r="AB14" s="190"/>
      <c r="AC14" s="129"/>
      <c r="AD14" s="129"/>
      <c r="AE14" s="129"/>
    </row>
    <row r="15" spans="1:65" ht="18.75" customHeight="1" thickBot="1" x14ac:dyDescent="0.25">
      <c r="A15" s="174">
        <v>42478</v>
      </c>
      <c r="B15" s="36" t="s">
        <v>304</v>
      </c>
      <c r="C15" s="28" t="s">
        <v>270</v>
      </c>
      <c r="D15" s="58" t="s">
        <v>429</v>
      </c>
      <c r="E15" s="57">
        <v>2</v>
      </c>
      <c r="F15" s="127" t="str">
        <f>D6</f>
        <v>AEFMH</v>
      </c>
      <c r="G15" s="56">
        <v>4</v>
      </c>
      <c r="H15" s="43" t="str">
        <f>D8</f>
        <v>AAUAlg</v>
      </c>
      <c r="I15" s="415"/>
      <c r="J15" s="43"/>
      <c r="K15" s="44"/>
      <c r="L15" s="416"/>
      <c r="M15" s="417"/>
      <c r="N15" s="418"/>
      <c r="O15" s="102">
        <f t="shared" ref="O15" si="3">(IF(K15&gt;L15,1,0))+ (IF(M15&gt;N15,1,0))+(IF(I15&gt;J15,1,0))</f>
        <v>0</v>
      </c>
      <c r="P15" s="103">
        <f t="shared" ref="P15" si="4">(IF(K15&lt;L15,1,0)+(IF(M15&lt;N15,1,0))+(IF(I15&lt;J15,1,0)))</f>
        <v>0</v>
      </c>
      <c r="Q15" s="112"/>
      <c r="R15" s="186"/>
      <c r="S15" s="186"/>
      <c r="T15" s="186"/>
      <c r="Y15" s="129"/>
      <c r="Z15" s="190" t="str">
        <f>IF(AND(O15=P15),"EMPATE",(IF(O15&gt;P15,F15,H15)))</f>
        <v>EMPATE</v>
      </c>
      <c r="AA15" s="190" t="str">
        <f t="shared" si="0"/>
        <v>EMPATE</v>
      </c>
      <c r="AB15" s="190"/>
      <c r="AC15" s="129"/>
      <c r="AD15" s="129"/>
      <c r="AE15" s="129"/>
    </row>
    <row r="16" spans="1:65" ht="18.75" customHeight="1" x14ac:dyDescent="0.2">
      <c r="A16" s="173">
        <v>42479</v>
      </c>
      <c r="B16" s="33" t="s">
        <v>418</v>
      </c>
      <c r="C16" s="32" t="s">
        <v>271</v>
      </c>
      <c r="D16" s="31" t="s">
        <v>429</v>
      </c>
      <c r="E16" s="60">
        <v>4</v>
      </c>
      <c r="F16" s="125" t="str">
        <f>D8</f>
        <v>AAUAlg</v>
      </c>
      <c r="G16" s="59">
        <v>3</v>
      </c>
      <c r="H16" s="46" t="str">
        <f>D7</f>
        <v>AAUAv</v>
      </c>
      <c r="I16" s="209"/>
      <c r="J16" s="46"/>
      <c r="K16" s="47"/>
      <c r="L16" s="413"/>
      <c r="M16" s="414"/>
      <c r="N16" s="413"/>
      <c r="O16" s="97">
        <f>(IF(K16&gt;L16,1,0))+ (IF(M16&gt;N16,1,0))+(IF(I16&gt;J16,1,0))</f>
        <v>0</v>
      </c>
      <c r="P16" s="99">
        <f>(IF(K16&lt;L16,1,0)+(IF(M16&lt;N16,1,0))+(IF(I16&lt;J16,1,0)))</f>
        <v>0</v>
      </c>
      <c r="Q16" s="186"/>
      <c r="R16" s="186"/>
      <c r="S16" s="186"/>
      <c r="T16" s="186"/>
      <c r="Y16" s="129"/>
      <c r="Z16" s="190" t="str">
        <f t="shared" ref="Z16:Z17" si="5">IF(AND(O16=P16),"EMPATE",(IF(O16&gt;P16,F16,H16)))</f>
        <v>EMPATE</v>
      </c>
      <c r="AA16" s="190" t="str">
        <f t="shared" si="0"/>
        <v>EMPATE</v>
      </c>
      <c r="AB16" s="190"/>
      <c r="AC16" s="129"/>
      <c r="AD16" s="129"/>
      <c r="AE16" s="129"/>
      <c r="AF16" s="190"/>
      <c r="AG16" s="190"/>
      <c r="AH16" s="190"/>
      <c r="AI16" s="192"/>
      <c r="AJ16" s="192"/>
      <c r="AK16" s="192"/>
      <c r="AL16" s="192"/>
    </row>
    <row r="17" spans="1:35" ht="18.75" customHeight="1" thickBot="1" x14ac:dyDescent="0.25">
      <c r="A17" s="174">
        <v>42479</v>
      </c>
      <c r="B17" s="29" t="s">
        <v>418</v>
      </c>
      <c r="C17" s="28" t="s">
        <v>272</v>
      </c>
      <c r="D17" s="58" t="s">
        <v>430</v>
      </c>
      <c r="E17" s="57">
        <v>1</v>
      </c>
      <c r="F17" s="127" t="str">
        <f>D5</f>
        <v>IPP</v>
      </c>
      <c r="G17" s="56">
        <v>2</v>
      </c>
      <c r="H17" s="43" t="str">
        <f>D6</f>
        <v>AEFMH</v>
      </c>
      <c r="I17" s="134"/>
      <c r="J17" s="43"/>
      <c r="K17" s="44"/>
      <c r="L17" s="416"/>
      <c r="M17" s="417"/>
      <c r="N17" s="418"/>
      <c r="O17" s="102">
        <f t="shared" ref="O17" si="6">(IF(K17&gt;L17,1,0))+ (IF(M17&gt;N17,1,0))+(IF(I17&gt;J17,1,0))</f>
        <v>0</v>
      </c>
      <c r="P17" s="103">
        <f t="shared" ref="P17" si="7">(IF(K17&lt;L17,1,0)+(IF(M17&lt;N17,1,0))+(IF(I17&lt;J17,1,0)))</f>
        <v>0</v>
      </c>
      <c r="Q17" s="24"/>
      <c r="R17" s="186"/>
      <c r="S17" s="186"/>
      <c r="T17" s="186"/>
      <c r="Y17" s="129"/>
      <c r="Z17" s="190" t="str">
        <f t="shared" si="5"/>
        <v>EMPATE</v>
      </c>
      <c r="AA17" s="190" t="str">
        <f t="shared" si="0"/>
        <v>EMPATE</v>
      </c>
      <c r="AB17" s="190"/>
      <c r="AC17" s="129"/>
      <c r="AD17" s="129"/>
      <c r="AE17" s="129"/>
      <c r="AF17" s="129"/>
      <c r="AG17" s="129"/>
      <c r="AH17" s="129"/>
    </row>
    <row r="18" spans="1:35" ht="18.75" customHeight="1" x14ac:dyDescent="0.2">
      <c r="A18" s="55"/>
      <c r="B18" s="54"/>
      <c r="C18" s="51"/>
      <c r="D18" s="51"/>
      <c r="E18" s="51"/>
      <c r="F18" s="128"/>
      <c r="G18" s="52"/>
      <c r="H18" s="51"/>
      <c r="I18" s="25"/>
      <c r="J18" s="25"/>
      <c r="K18" s="37"/>
      <c r="L18" s="37"/>
      <c r="M18" s="37"/>
      <c r="Q18" s="189"/>
      <c r="R18" s="186"/>
      <c r="S18" s="186"/>
      <c r="T18" s="186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5" s="129" customFormat="1" ht="18.75" customHeight="1" thickBot="1" x14ac:dyDescent="0.25">
      <c r="A19" s="583" t="s">
        <v>13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237"/>
      <c r="N19" s="237"/>
      <c r="O19" s="237"/>
      <c r="P19" s="237"/>
      <c r="Q19" s="24"/>
    </row>
    <row r="20" spans="1:35" s="129" customFormat="1" ht="18.75" customHeight="1" thickBot="1" x14ac:dyDescent="0.25">
      <c r="A20" s="121" t="s">
        <v>12</v>
      </c>
      <c r="B20" s="333" t="s">
        <v>11</v>
      </c>
      <c r="C20" s="151" t="s">
        <v>10</v>
      </c>
      <c r="D20" s="113" t="s">
        <v>9</v>
      </c>
      <c r="E20" s="120" t="s">
        <v>8</v>
      </c>
      <c r="F20" s="122" t="s">
        <v>43</v>
      </c>
      <c r="G20" s="123" t="s">
        <v>44</v>
      </c>
      <c r="H20" s="384" t="s">
        <v>45</v>
      </c>
      <c r="I20" s="149" t="s">
        <v>46</v>
      </c>
      <c r="J20" s="150" t="s">
        <v>47</v>
      </c>
      <c r="K20" s="383" t="s">
        <v>48</v>
      </c>
      <c r="L20" s="121" t="s">
        <v>49</v>
      </c>
      <c r="N20" s="238"/>
      <c r="P20" s="239"/>
      <c r="Q20" s="24"/>
      <c r="W20" s="135"/>
      <c r="Z20" s="193" t="s">
        <v>58</v>
      </c>
      <c r="AA20" s="194" t="s">
        <v>59</v>
      </c>
      <c r="AB20" s="194" t="s">
        <v>61</v>
      </c>
      <c r="AC20" s="194" t="s">
        <v>62</v>
      </c>
      <c r="AD20" s="194" t="s">
        <v>63</v>
      </c>
      <c r="AE20" s="231" t="s">
        <v>64</v>
      </c>
      <c r="AF20" s="195" t="s">
        <v>60</v>
      </c>
      <c r="AG20" s="232" t="s">
        <v>55</v>
      </c>
      <c r="AH20" s="196" t="s">
        <v>56</v>
      </c>
      <c r="AI20" s="197" t="s">
        <v>57</v>
      </c>
    </row>
    <row r="21" spans="1:35" s="129" customFormat="1" ht="18.75" customHeight="1" x14ac:dyDescent="0.2">
      <c r="A21" s="14" t="s">
        <v>3</v>
      </c>
      <c r="B21" s="334" t="str">
        <f>D5</f>
        <v>IPP</v>
      </c>
      <c r="C21" s="16">
        <f>D21+E21</f>
        <v>0</v>
      </c>
      <c r="D21" s="138">
        <f>COUNTIFS($Z$12:$Z$17,B21)</f>
        <v>0</v>
      </c>
      <c r="E21" s="137">
        <f>COUNTIFS($AA$12:$AA$17,B21)</f>
        <v>0</v>
      </c>
      <c r="F21" s="138">
        <f>SUMIFS(K12:K17,F12:F17,B21) + SUMIFS(M12:M17,F12:F17,B21) + SUMIFS(I12:I17,F12:F17,B21)+SUMIFS(L12:L17,H12:H17,B21) + SUMIFS(N12:N17,H12:H17,B21)+SUMIFS(J12:J17,H12:H17,B21)</f>
        <v>0</v>
      </c>
      <c r="G21" s="137">
        <f>AF21</f>
        <v>0</v>
      </c>
      <c r="H21" s="93">
        <f>F21-G21</f>
        <v>0</v>
      </c>
      <c r="I21" s="363">
        <f>SUMIFS($P$12:$P$17,$H$12:$H$17,B21)+SUMIFS($O$12:$O$17,$F$12:$F$17,B21)</f>
        <v>0</v>
      </c>
      <c r="J21" s="364">
        <f>AI21</f>
        <v>0</v>
      </c>
      <c r="K21" s="92">
        <f>I21-J21</f>
        <v>0</v>
      </c>
      <c r="L21" s="146">
        <f>(D21*2)+(E21*1)</f>
        <v>0</v>
      </c>
      <c r="N21" s="240"/>
      <c r="P21" s="241"/>
      <c r="Q21" s="24"/>
      <c r="Z21" s="155">
        <f>SUMIFS($I$12:$I$17,$F$12:$F$17,"&lt;&gt;B21",$H$12:$H$17,$B21)</f>
        <v>0</v>
      </c>
      <c r="AA21" s="198">
        <f>SUMIFS($J$12:$J$17,$H$12:$H$17,"&lt;&gt;B21",$F$12:$F$17,$B21)</f>
        <v>0</v>
      </c>
      <c r="AB21" s="198">
        <f>SUMIFS($K$12:$K$17,$F$12:$F$17,"&lt;&gt;B21",$H$12:$H$17,$B21)</f>
        <v>0</v>
      </c>
      <c r="AC21" s="198">
        <f>SUMIFS($L$12:$L$17,$H$12:$H$17,"&lt;&gt;B21",$F$12:$F$17,$B21)</f>
        <v>0</v>
      </c>
      <c r="AD21" s="198">
        <f>SUMIFS($M$12:$M$17,$F$12:$F$17,"&lt;&gt;B21",$H$12:$H$17,$B21)</f>
        <v>0</v>
      </c>
      <c r="AE21" s="198">
        <f>SUMIFS($N$12:$N$17,$H$12:$H$17,"&lt;&gt;B21",$F$12:$F$17,$B21)</f>
        <v>0</v>
      </c>
      <c r="AF21" s="199">
        <f>SUM(Z21:AE21)</f>
        <v>0</v>
      </c>
      <c r="AG21" s="233">
        <f>SUMIFS($O$12:$O$17,$F$12:$F$17,"&lt;&gt;B21",$H$12:$H$17,$B21)</f>
        <v>0</v>
      </c>
      <c r="AH21" s="200">
        <f>SUMIFS($P$12:$P$17,$H$12:$H$17,"&lt;&gt;B21",$F$12:$F$17,B21)</f>
        <v>0</v>
      </c>
      <c r="AI21" s="201">
        <f>SUM(AG21:AH21)</f>
        <v>0</v>
      </c>
    </row>
    <row r="22" spans="1:35" ht="18.75" customHeight="1" x14ac:dyDescent="0.2">
      <c r="A22" s="8" t="s">
        <v>2</v>
      </c>
      <c r="B22" s="11" t="str">
        <f>D7</f>
        <v>AAUAv</v>
      </c>
      <c r="C22" s="10">
        <f>D22+E22</f>
        <v>0</v>
      </c>
      <c r="D22" s="141">
        <f>COUNTIFS($Z$12:$Z$17,B22)</f>
        <v>0</v>
      </c>
      <c r="E22" s="140">
        <f>COUNTIFS($AA$12:$AA$17,B22)</f>
        <v>0</v>
      </c>
      <c r="F22" s="141">
        <f>SUMIFS(K12:K17,F12:F17,B22) + SUMIFS(M12:M17,F12:F17,B22) + SUMIFS(I12:I17,F12:F17,B22)+SUMIFS(L12:L17,H12:H17,B22) + SUMIFS(N12:N17,H12:H17,B22)+SUMIFS(J12:J17,H12:H17,B22)</f>
        <v>0</v>
      </c>
      <c r="G22" s="140">
        <f>AF22</f>
        <v>0</v>
      </c>
      <c r="H22" s="91">
        <f>F22-G22</f>
        <v>0</v>
      </c>
      <c r="I22" s="365">
        <f>SUMIFS($P$12:$P$17,$H$12:$H$17,B22)+SUMIFS($O$12:$O$17,$F$12:$F$17,B22)</f>
        <v>0</v>
      </c>
      <c r="J22" s="366">
        <f>AI22</f>
        <v>0</v>
      </c>
      <c r="K22" s="94">
        <f>I22-J22</f>
        <v>0</v>
      </c>
      <c r="L22" s="147">
        <f>(D22*2)+(E22*1)</f>
        <v>0</v>
      </c>
      <c r="M22" s="129"/>
      <c r="N22" s="240"/>
      <c r="O22" s="129"/>
      <c r="P22" s="241"/>
      <c r="Q22" s="189"/>
      <c r="R22" s="186"/>
      <c r="S22" s="186"/>
      <c r="T22" s="186"/>
      <c r="V22" s="129"/>
      <c r="Z22" s="155">
        <f>SUMIFS($I$12:$I$17,$F$12:$F$17,"&lt;&gt;B23",$H$12:$H$17,$B22)</f>
        <v>0</v>
      </c>
      <c r="AA22" s="198">
        <f>SUMIFS($J$12:$J$17,$H$12:$H$17,"&lt;&gt;B23",$F$12:$F$17,$B22)</f>
        <v>0</v>
      </c>
      <c r="AB22" s="198">
        <f>SUMIFS($K$12:$K$17,$F$12:$F$17,"&lt;&gt;B23",$H$12:$H$17,$B22)</f>
        <v>0</v>
      </c>
      <c r="AC22" s="198">
        <f>SUMIFS($L$12:$L$17,$H$12:$H$17,"&lt;&gt;B23",$F$12:$F$17,$B22)</f>
        <v>0</v>
      </c>
      <c r="AD22" s="198">
        <f>SUMIFS($M$12:$M$17,$F$12:$F$17,"&lt;&gt;B23",$H$12:$H$17,$B22)</f>
        <v>0</v>
      </c>
      <c r="AE22" s="198">
        <f>SUMIFS($N$12:$N$17,$H$12:$H$17,"&lt;&gt;B23",$F$12:$F$17,$B22)</f>
        <v>0</v>
      </c>
      <c r="AF22" s="199">
        <f>SUM(Z22:AE22)</f>
        <v>0</v>
      </c>
      <c r="AG22" s="234">
        <f>SUMIFS($O$12:$O$17,$F$12:$F$17,"&lt;&gt;B21",$H$12:$H$17,$B22)</f>
        <v>0</v>
      </c>
      <c r="AH22" s="202">
        <f>SUMIFS($P$12:$P$17,$H$12:$H$17,"&lt;&gt;B21",$F$12:$F$17,B22)</f>
        <v>0</v>
      </c>
      <c r="AI22" s="203">
        <f>SUM(AG22:AH22)</f>
        <v>0</v>
      </c>
    </row>
    <row r="23" spans="1:35" ht="18.75" customHeight="1" x14ac:dyDescent="0.2">
      <c r="A23" s="8" t="s">
        <v>1</v>
      </c>
      <c r="B23" s="11" t="str">
        <f>D6</f>
        <v>AEFMH</v>
      </c>
      <c r="C23" s="10">
        <f>D23+E23</f>
        <v>0</v>
      </c>
      <c r="D23" s="141">
        <f>COUNTIFS($Z$12:$Z$17,B23)</f>
        <v>0</v>
      </c>
      <c r="E23" s="140">
        <f>COUNTIFS($AA$12:$AA$17,B23)</f>
        <v>0</v>
      </c>
      <c r="F23" s="141">
        <f>SUMIFS(K12:K17,F12:F17,B23) + SUMIFS(M12:M17,F12:F17,B23) + SUMIFS(I12:I17,F12:F17,B23)+SUMIFS(L12:L17,H12:H17,B23) + SUMIFS(N12:N17,H12:H17,B23)+SUMIFS(J12:J17,H12:H17,B23)</f>
        <v>0</v>
      </c>
      <c r="G23" s="140">
        <f>AF23</f>
        <v>0</v>
      </c>
      <c r="H23" s="91">
        <f>F23-G23</f>
        <v>0</v>
      </c>
      <c r="I23" s="365">
        <f>SUMIFS($P$12:$P$17,$H$12:$H$17,B23)+SUMIFS($O$12:$O$17,$F$12:$F$17,B23)</f>
        <v>0</v>
      </c>
      <c r="J23" s="366">
        <f>AI23</f>
        <v>0</v>
      </c>
      <c r="K23" s="94">
        <f>I23-J23</f>
        <v>0</v>
      </c>
      <c r="L23" s="147">
        <f>(D23*2)+(E23*1)</f>
        <v>0</v>
      </c>
      <c r="M23" s="129"/>
      <c r="N23" s="240"/>
      <c r="O23" s="129"/>
      <c r="P23" s="241"/>
      <c r="Q23" s="189"/>
      <c r="R23" s="186"/>
      <c r="S23" s="186"/>
      <c r="T23" s="186"/>
      <c r="V23" s="129"/>
      <c r="Z23" s="155">
        <f>SUMIFS($I$12:$I$17,$F$12:$F$17,"&lt;&gt;B22",$H$12:$H$17,$B23)</f>
        <v>0</v>
      </c>
      <c r="AA23" s="198">
        <f>SUMIFS($J$12:$J$17,$H$12:$H$17,"&lt;&gt;B22",$F$12:$F$17,$B23)</f>
        <v>0</v>
      </c>
      <c r="AB23" s="198">
        <f>SUMIFS($K$12:$K$17,$F$12:$F$17,"&lt;&gt;B22",$H$12:$H$17,$B23)</f>
        <v>0</v>
      </c>
      <c r="AC23" s="198">
        <f>SUMIFS($L$12:$L$17,$H$12:$H$17,"&lt;&gt;B22",$F$12:$F$17,$B23)</f>
        <v>0</v>
      </c>
      <c r="AD23" s="198">
        <f>SUMIFS($M$12:$M$17,$F$12:$F$17,"&lt;&gt;B22",$H$12:$H$17,$B23)</f>
        <v>0</v>
      </c>
      <c r="AE23" s="198">
        <f>SUMIFS($N$12:$N$17,$H$12:$H$17,"&lt;&gt;B22",$F$12:$F$17,$B23)</f>
        <v>0</v>
      </c>
      <c r="AF23" s="199">
        <f>SUM(Z23:AE23)</f>
        <v>0</v>
      </c>
      <c r="AG23" s="234">
        <f>SUMIFS($O$12:$O$17,$F$12:$F$17,"&lt;&gt;B21",$H$12:$H$17,$B23)</f>
        <v>0</v>
      </c>
      <c r="AH23" s="202">
        <f>SUMIFS($P$12:$P$17,$H$12:$H$17,"&lt;&gt;B21",$F$12:$F$17,B23)</f>
        <v>0</v>
      </c>
      <c r="AI23" s="203">
        <f>SUM(AG23:AH23)</f>
        <v>0</v>
      </c>
    </row>
    <row r="24" spans="1:35" ht="18.75" customHeight="1" thickBot="1" x14ac:dyDescent="0.25">
      <c r="A24" s="3" t="s">
        <v>0</v>
      </c>
      <c r="B24" s="6" t="str">
        <f>D8</f>
        <v>AAUAlg</v>
      </c>
      <c r="C24" s="5">
        <f t="shared" ref="C24" si="8">D24+E24</f>
        <v>0</v>
      </c>
      <c r="D24" s="144">
        <f>COUNTIFS($Z$12:$Z$17,B24)</f>
        <v>0</v>
      </c>
      <c r="E24" s="143">
        <f>COUNTIFS($AA$12:$AA$17,B24)</f>
        <v>0</v>
      </c>
      <c r="F24" s="144">
        <f>SUMIFS(K12:K17,F12:F17,B24) + SUMIFS(M12:M17,F12:F17,B24) + SUMIFS(I12:I17,F12:F17,B24)+SUMIFS(L12:L17,H12:H17,B24) + SUMIFS(N12:N17,H12:H17,B24)+SUMIFS(J12:J17,H12:H17,B24)</f>
        <v>0</v>
      </c>
      <c r="G24" s="143">
        <f>AF24</f>
        <v>0</v>
      </c>
      <c r="H24" s="96">
        <f>F24-G24</f>
        <v>0</v>
      </c>
      <c r="I24" s="367">
        <f>SUMIFS($P$12:$P$17,$H$12:$H$17,B24)+SUMIFS($O$12:$O$17,$F$12:$F$17,B24)</f>
        <v>0</v>
      </c>
      <c r="J24" s="368">
        <f>AI24</f>
        <v>0</v>
      </c>
      <c r="K24" s="95">
        <f>I24-J24</f>
        <v>0</v>
      </c>
      <c r="L24" s="148">
        <f>(D24*2)+(E24*1)</f>
        <v>0</v>
      </c>
      <c r="M24" s="129"/>
      <c r="N24" s="240"/>
      <c r="O24" s="129"/>
      <c r="P24" s="241"/>
      <c r="Q24" s="189"/>
      <c r="R24" s="186"/>
      <c r="S24" s="186"/>
      <c r="T24" s="186"/>
      <c r="V24" s="129"/>
      <c r="Z24" s="155">
        <f>SUMIFS($I$12:$I$17,$F$12:$F$17,"&lt;&gt;B24",$H$12:$H$17,$B24)</f>
        <v>0</v>
      </c>
      <c r="AA24" s="198">
        <f>SUMIFS($J$12:$J$17,$H$12:$H$17,"&lt;&gt;B24",$F$12:$F$17,$B24)</f>
        <v>0</v>
      </c>
      <c r="AB24" s="198">
        <f>SUMIFS($K$12:$K$17,$F$12:$F$17,"&lt;&gt;B24",$H$12:$H$17,$B24)</f>
        <v>0</v>
      </c>
      <c r="AC24" s="198">
        <f>SUMIFS($L$12:$L$17,$H$12:$H$17,"&lt;&gt;B24",$F$12:$F$17,$B24)</f>
        <v>0</v>
      </c>
      <c r="AD24" s="198">
        <f>SUMIFS($M$12:$M$17,$F$12:$F$17,"&lt;&gt;B24",$H$12:$H$17,$B24)</f>
        <v>0</v>
      </c>
      <c r="AE24" s="198">
        <f>SUMIFS($N$12:$N$17,$H$12:$H$17,"&lt;&gt;B24",$F$12:$F$17,$B24)</f>
        <v>0</v>
      </c>
      <c r="AF24" s="199">
        <f t="shared" ref="AF24" si="9">SUM(Z24:AE24)</f>
        <v>0</v>
      </c>
      <c r="AG24" s="235">
        <f>SUMIFS($O$12:$O$17,$F$12:$F$17,"&lt;&gt;B21",$H$12:$H$17,$B24)</f>
        <v>0</v>
      </c>
      <c r="AH24" s="207">
        <f>SUMIFS($P$12:$P$17,$H$12:$H$17,"&lt;&gt;B21",$F$12:$F$17,B24)</f>
        <v>0</v>
      </c>
      <c r="AI24" s="208">
        <f t="shared" ref="AI24" si="10">SUM(AG24:AH24)</f>
        <v>0</v>
      </c>
    </row>
    <row r="25" spans="1:35" s="186" customFormat="1" ht="18.75" customHeight="1" thickBot="1" x14ac:dyDescent="0.25">
      <c r="C25" s="214"/>
      <c r="F25" s="212"/>
      <c r="I25" s="242"/>
      <c r="J25" s="242"/>
      <c r="L25" s="385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5" ht="18.75" customHeight="1" thickBot="1" x14ac:dyDescent="0.25">
      <c r="A26" s="525" t="s">
        <v>21</v>
      </c>
      <c r="B26" s="526"/>
      <c r="C26" s="526"/>
      <c r="D26" s="526"/>
      <c r="E26" s="526"/>
      <c r="F26" s="526"/>
      <c r="G26" s="526"/>
      <c r="H26" s="527"/>
      <c r="I26" s="556" t="s">
        <v>41</v>
      </c>
      <c r="J26" s="562"/>
      <c r="K26" s="562"/>
      <c r="L26" s="562"/>
      <c r="M26" s="562"/>
      <c r="N26" s="557"/>
      <c r="O26" s="577" t="s">
        <v>42</v>
      </c>
      <c r="P26" s="578"/>
      <c r="Q26" s="186"/>
      <c r="R26" s="186"/>
      <c r="S26" s="186"/>
      <c r="T26" s="186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5" ht="18.75" customHeight="1" thickBot="1" x14ac:dyDescent="0.25">
      <c r="A27" s="66" t="s">
        <v>19</v>
      </c>
      <c r="B27" s="50" t="s">
        <v>18</v>
      </c>
      <c r="C27" s="49" t="s">
        <v>17</v>
      </c>
      <c r="D27" s="65" t="s">
        <v>23</v>
      </c>
      <c r="E27" s="519" t="s">
        <v>16</v>
      </c>
      <c r="F27" s="520"/>
      <c r="G27" s="520" t="s">
        <v>15</v>
      </c>
      <c r="H27" s="521"/>
      <c r="I27" s="556" t="s">
        <v>3</v>
      </c>
      <c r="J27" s="557"/>
      <c r="K27" s="556" t="s">
        <v>2</v>
      </c>
      <c r="L27" s="557"/>
      <c r="M27" s="556" t="s">
        <v>1</v>
      </c>
      <c r="N27" s="557"/>
      <c r="O27" s="584"/>
      <c r="P27" s="585"/>
      <c r="Q27" s="186"/>
      <c r="R27" s="186"/>
      <c r="S27" s="186"/>
      <c r="T27" s="186"/>
      <c r="V27" s="129"/>
      <c r="W27" s="129"/>
      <c r="X27" s="129"/>
      <c r="Y27" s="129"/>
      <c r="Z27" s="190" t="s">
        <v>53</v>
      </c>
      <c r="AA27" s="190" t="s">
        <v>54</v>
      </c>
      <c r="AB27" s="129"/>
      <c r="AC27" s="129"/>
      <c r="AD27" s="129"/>
      <c r="AE27" s="129"/>
    </row>
    <row r="28" spans="1:35" ht="18.75" customHeight="1" x14ac:dyDescent="0.2">
      <c r="A28" s="173">
        <v>42478</v>
      </c>
      <c r="B28" s="48" t="s">
        <v>314</v>
      </c>
      <c r="C28" s="32" t="s">
        <v>273</v>
      </c>
      <c r="D28" s="31" t="s">
        <v>429</v>
      </c>
      <c r="E28" s="60">
        <v>4</v>
      </c>
      <c r="F28" s="125" t="str">
        <f>F8</f>
        <v>NOVA</v>
      </c>
      <c r="G28" s="59">
        <v>1</v>
      </c>
      <c r="H28" s="46" t="str">
        <f>F5</f>
        <v>AAC</v>
      </c>
      <c r="I28" s="370"/>
      <c r="J28" s="46"/>
      <c r="K28" s="47"/>
      <c r="L28" s="107"/>
      <c r="M28" s="97"/>
      <c r="N28" s="107"/>
      <c r="O28" s="97">
        <f>(IF(K28&gt;L28,1,0))+ (IF(M28&gt;N28,1,0))+(IF(I28&gt;J28,1,0))</f>
        <v>0</v>
      </c>
      <c r="P28" s="99">
        <f>(IF(K28&lt;L28,1,0)+(IF(M28&lt;N28,1,0))+(IF(I28&lt;J28,1,0)))</f>
        <v>0</v>
      </c>
      <c r="Q28" s="186"/>
      <c r="R28" s="186"/>
      <c r="S28" s="186"/>
      <c r="T28" s="186"/>
      <c r="Z28" s="190" t="str">
        <f>IF(AND(O28=P28),"EMPATE",(IF(O28&gt;P28,F28,H28)))</f>
        <v>EMPATE</v>
      </c>
      <c r="AA28" s="190" t="str">
        <f t="shared" ref="AA28:AA33" si="11">IF(AND(O28=P28),"EMPATE",(IF(O28&lt;P28,F28,H28)))</f>
        <v>EMPATE</v>
      </c>
    </row>
    <row r="29" spans="1:35" ht="18.75" customHeight="1" thickBot="1" x14ac:dyDescent="0.25">
      <c r="A29" s="174">
        <v>42478</v>
      </c>
      <c r="B29" s="45" t="s">
        <v>314</v>
      </c>
      <c r="C29" s="35" t="s">
        <v>274</v>
      </c>
      <c r="D29" s="58" t="s">
        <v>430</v>
      </c>
      <c r="E29" s="64">
        <v>3</v>
      </c>
      <c r="F29" s="126" t="str">
        <f>F7</f>
        <v>AECLSBE</v>
      </c>
      <c r="G29" s="63">
        <v>2</v>
      </c>
      <c r="H29" s="61" t="str">
        <f>F6</f>
        <v>AEFEUP</v>
      </c>
      <c r="I29" s="371"/>
      <c r="J29" s="43"/>
      <c r="K29" s="44"/>
      <c r="L29" s="108"/>
      <c r="M29" s="102"/>
      <c r="N29" s="108"/>
      <c r="O29" s="102">
        <f t="shared" ref="O29" si="12">(IF(K29&gt;L29,1,0))+ (IF(M29&gt;N29,1,0))+(IF(I29&gt;J29,1,0))</f>
        <v>0</v>
      </c>
      <c r="P29" s="103">
        <f t="shared" ref="P29" si="13">(IF(K29&lt;L29,1,0)+(IF(M29&lt;N29,1,0))+(IF(I29&lt;J29,1,0)))</f>
        <v>0</v>
      </c>
      <c r="Q29" s="186"/>
      <c r="R29" s="186"/>
      <c r="S29" s="186"/>
      <c r="T29" s="186"/>
      <c r="Z29" s="190" t="str">
        <f>IF(AND(O29=P29),"EMPATE",(IF(O29&gt;P29,F29,H29)))</f>
        <v>EMPATE</v>
      </c>
      <c r="AA29" s="190" t="str">
        <f t="shared" si="11"/>
        <v>EMPATE</v>
      </c>
    </row>
    <row r="30" spans="1:35" ht="18.75" customHeight="1" x14ac:dyDescent="0.2">
      <c r="A30" s="173">
        <v>42478</v>
      </c>
      <c r="B30" s="42" t="s">
        <v>309</v>
      </c>
      <c r="C30" s="32" t="s">
        <v>275</v>
      </c>
      <c r="D30" s="31" t="s">
        <v>430</v>
      </c>
      <c r="E30" s="60">
        <v>3</v>
      </c>
      <c r="F30" s="125" t="str">
        <f>F7</f>
        <v>AECLSBE</v>
      </c>
      <c r="G30" s="59">
        <v>1</v>
      </c>
      <c r="H30" s="46" t="str">
        <f>F5</f>
        <v>AAC</v>
      </c>
      <c r="I30" s="370"/>
      <c r="J30" s="46"/>
      <c r="K30" s="47"/>
      <c r="L30" s="107"/>
      <c r="M30" s="97"/>
      <c r="N30" s="107"/>
      <c r="O30" s="97">
        <f>(IF(K30&gt;L30,1,0))+ (IF(M30&gt;N30,1,0))+(IF(I30&gt;J30,1,0))</f>
        <v>0</v>
      </c>
      <c r="P30" s="99">
        <f>(IF(K30&lt;L30,1,0)+(IF(M30&lt;N30,1,0))+(IF(I30&lt;J30,1,0)))</f>
        <v>0</v>
      </c>
      <c r="Q30" s="186"/>
      <c r="R30" s="186"/>
      <c r="S30" s="186"/>
      <c r="T30" s="186"/>
      <c r="Z30" s="190" t="str">
        <f>IF(AND(O30=P30),"EMPATE",(IF(O30&gt;P30,F30,H30)))</f>
        <v>EMPATE</v>
      </c>
      <c r="AA30" s="190" t="str">
        <f t="shared" si="11"/>
        <v>EMPATE</v>
      </c>
    </row>
    <row r="31" spans="1:35" ht="18.75" customHeight="1" thickBot="1" x14ac:dyDescent="0.25">
      <c r="A31" s="174">
        <v>42478</v>
      </c>
      <c r="B31" s="36" t="s">
        <v>309</v>
      </c>
      <c r="C31" s="28" t="s">
        <v>276</v>
      </c>
      <c r="D31" s="58" t="s">
        <v>429</v>
      </c>
      <c r="E31" s="57">
        <v>2</v>
      </c>
      <c r="F31" s="127" t="str">
        <f>F6</f>
        <v>AEFEUP</v>
      </c>
      <c r="G31" s="56">
        <v>4</v>
      </c>
      <c r="H31" s="43" t="str">
        <f>F8</f>
        <v>NOVA</v>
      </c>
      <c r="I31" s="371"/>
      <c r="J31" s="43"/>
      <c r="K31" s="44"/>
      <c r="L31" s="108"/>
      <c r="M31" s="102"/>
      <c r="N31" s="103"/>
      <c r="O31" s="102">
        <f t="shared" ref="O31" si="14">(IF(K31&gt;L31,1,0))+ (IF(M31&gt;N31,1,0))+(IF(I31&gt;J31,1,0))</f>
        <v>0</v>
      </c>
      <c r="P31" s="103">
        <f t="shared" ref="P31" si="15">(IF(K31&lt;L31,1,0)+(IF(M31&lt;N31,1,0))+(IF(I31&lt;J31,1,0)))</f>
        <v>0</v>
      </c>
      <c r="Q31" s="186"/>
      <c r="R31" s="186"/>
      <c r="S31" s="186"/>
      <c r="T31" s="186"/>
      <c r="Z31" s="190" t="str">
        <f>IF(AND(O31=P31),"EMPATE",(IF(O31&gt;P31,F31,H31)))</f>
        <v>EMPATE</v>
      </c>
      <c r="AA31" s="190" t="str">
        <f t="shared" si="11"/>
        <v>EMPATE</v>
      </c>
    </row>
    <row r="32" spans="1:35" ht="18.75" customHeight="1" x14ac:dyDescent="0.2">
      <c r="A32" s="173">
        <v>42479</v>
      </c>
      <c r="B32" s="33" t="s">
        <v>304</v>
      </c>
      <c r="C32" s="32" t="s">
        <v>277</v>
      </c>
      <c r="D32" s="31" t="s">
        <v>429</v>
      </c>
      <c r="E32" s="60">
        <v>4</v>
      </c>
      <c r="F32" s="125" t="str">
        <f>F8</f>
        <v>NOVA</v>
      </c>
      <c r="G32" s="59">
        <v>3</v>
      </c>
      <c r="H32" s="46" t="str">
        <f>F7</f>
        <v>AECLSBE</v>
      </c>
      <c r="I32" s="370"/>
      <c r="J32" s="46"/>
      <c r="K32" s="47"/>
      <c r="L32" s="107"/>
      <c r="M32" s="97"/>
      <c r="N32" s="107"/>
      <c r="O32" s="97">
        <f>(IF(K32&gt;L32,1,0))+ (IF(M32&gt;N32,1,0))+(IF(I32&gt;J32,1,0))</f>
        <v>0</v>
      </c>
      <c r="P32" s="99">
        <f>(IF(K32&lt;L32,1,0)+(IF(M32&lt;N32,1,0))+(IF(I32&lt;J32,1,0)))</f>
        <v>0</v>
      </c>
      <c r="Q32" s="186"/>
      <c r="R32" s="186"/>
      <c r="S32" s="186"/>
      <c r="T32" s="186"/>
      <c r="Z32" s="190" t="str">
        <f t="shared" ref="Z32:Z33" si="16">IF(AND(O32=P32),"EMPATE",(IF(O32&gt;P32,F32,H32)))</f>
        <v>EMPATE</v>
      </c>
      <c r="AA32" s="190" t="str">
        <f t="shared" si="11"/>
        <v>EMPATE</v>
      </c>
    </row>
    <row r="33" spans="1:35" ht="18.75" customHeight="1" thickBot="1" x14ac:dyDescent="0.25">
      <c r="A33" s="174">
        <v>42479</v>
      </c>
      <c r="B33" s="29" t="s">
        <v>304</v>
      </c>
      <c r="C33" s="28" t="s">
        <v>278</v>
      </c>
      <c r="D33" s="58" t="s">
        <v>430</v>
      </c>
      <c r="E33" s="57">
        <v>1</v>
      </c>
      <c r="F33" s="127" t="str">
        <f>F5</f>
        <v>AAC</v>
      </c>
      <c r="G33" s="56">
        <v>2</v>
      </c>
      <c r="H33" s="43" t="str">
        <f>F6</f>
        <v>AEFEUP</v>
      </c>
      <c r="I33" s="371"/>
      <c r="J33" s="43"/>
      <c r="K33" s="44"/>
      <c r="L33" s="108"/>
      <c r="M33" s="102"/>
      <c r="N33" s="103"/>
      <c r="O33" s="102">
        <f t="shared" ref="O33" si="17">(IF(K33&gt;L33,1,0))+ (IF(M33&gt;N33,1,0))+(IF(I33&gt;J33,1,0))</f>
        <v>0</v>
      </c>
      <c r="P33" s="103">
        <f t="shared" ref="P33" si="18">(IF(K33&lt;L33,1,0)+(IF(M33&lt;N33,1,0))+(IF(I33&lt;J33,1,0)))</f>
        <v>0</v>
      </c>
      <c r="Q33" s="186"/>
      <c r="R33" s="186"/>
      <c r="S33" s="186"/>
      <c r="T33" s="186"/>
      <c r="Z33" s="190" t="str">
        <f t="shared" si="16"/>
        <v>EMPATE</v>
      </c>
      <c r="AA33" s="190" t="str">
        <f t="shared" si="11"/>
        <v>EMPATE</v>
      </c>
    </row>
    <row r="34" spans="1:35" s="186" customFormat="1" ht="18.75" customHeight="1" x14ac:dyDescent="0.2">
      <c r="A34" s="55"/>
      <c r="B34" s="54"/>
      <c r="C34" s="51"/>
      <c r="D34" s="51"/>
      <c r="E34" s="51"/>
      <c r="F34" s="213"/>
      <c r="G34" s="52"/>
      <c r="H34" s="51"/>
      <c r="I34" s="51"/>
      <c r="J34" s="51"/>
    </row>
    <row r="35" spans="1:35" ht="18.75" customHeight="1" thickBot="1" x14ac:dyDescent="0.25">
      <c r="A35" s="583" t="s">
        <v>13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237"/>
      <c r="N35" s="237"/>
      <c r="O35" s="237"/>
      <c r="P35" s="237"/>
      <c r="Q35" s="186"/>
      <c r="R35" s="186"/>
      <c r="S35" s="186"/>
      <c r="T35" s="186"/>
    </row>
    <row r="36" spans="1:35" ht="18.75" customHeight="1" thickBot="1" x14ac:dyDescent="0.25">
      <c r="A36" s="121" t="s">
        <v>12</v>
      </c>
      <c r="B36" s="333" t="s">
        <v>11</v>
      </c>
      <c r="C36" s="382" t="s">
        <v>10</v>
      </c>
      <c r="D36" s="113" t="s">
        <v>9</v>
      </c>
      <c r="E36" s="120" t="s">
        <v>8</v>
      </c>
      <c r="F36" s="122" t="s">
        <v>43</v>
      </c>
      <c r="G36" s="123" t="s">
        <v>44</v>
      </c>
      <c r="H36" s="384" t="s">
        <v>45</v>
      </c>
      <c r="I36" s="149" t="s">
        <v>46</v>
      </c>
      <c r="J36" s="150" t="s">
        <v>47</v>
      </c>
      <c r="K36" s="383" t="s">
        <v>48</v>
      </c>
      <c r="L36" s="121" t="s">
        <v>49</v>
      </c>
      <c r="M36" s="238"/>
      <c r="N36" s="238"/>
      <c r="O36" s="239"/>
      <c r="P36" s="239"/>
      <c r="Q36" s="186"/>
      <c r="R36" s="186"/>
      <c r="S36" s="186"/>
      <c r="T36" s="186"/>
      <c r="Z36" s="193" t="s">
        <v>58</v>
      </c>
      <c r="AA36" s="194" t="s">
        <v>59</v>
      </c>
      <c r="AB36" s="194" t="s">
        <v>61</v>
      </c>
      <c r="AC36" s="194" t="s">
        <v>62</v>
      </c>
      <c r="AD36" s="194" t="s">
        <v>63</v>
      </c>
      <c r="AE36" s="231" t="s">
        <v>64</v>
      </c>
      <c r="AF36" s="195" t="s">
        <v>60</v>
      </c>
      <c r="AG36" s="232" t="s">
        <v>55</v>
      </c>
      <c r="AH36" s="196" t="s">
        <v>56</v>
      </c>
      <c r="AI36" s="197" t="s">
        <v>57</v>
      </c>
    </row>
    <row r="37" spans="1:35" ht="18.75" customHeight="1" thickBot="1" x14ac:dyDescent="0.25">
      <c r="A37" s="14" t="s">
        <v>3</v>
      </c>
      <c r="B37" s="334" t="str">
        <f>F8</f>
        <v>NOVA</v>
      </c>
      <c r="C37" s="16">
        <f>D37+E37</f>
        <v>0</v>
      </c>
      <c r="D37" s="136">
        <f>COUNTIFS($Z$28:$Z$33,B37)</f>
        <v>0</v>
      </c>
      <c r="E37" s="137">
        <f>COUNTIFS($AA$28:$AA$33,B37)</f>
        <v>0</v>
      </c>
      <c r="F37" s="138">
        <f>SUMIFS(K28:K33,F28:F33,B37) + SUMIFS(M28:M33,F28:F33,B37) + SUMIFS(I28:I33,F28:F33,B37)+SUMIFS(L28:L33,H28:H33,B37) + SUMIFS(N28:N33,H28:H33,B37)+SUMIFS(J28:J33,H28:H33,B37)</f>
        <v>0</v>
      </c>
      <c r="G37" s="137">
        <f>AF37</f>
        <v>0</v>
      </c>
      <c r="H37" s="93">
        <f>F37-G37</f>
        <v>0</v>
      </c>
      <c r="I37" s="357">
        <f>SUMIFS($P$28:$P$33,$H$28:$H$33,B37)+SUMIFS($O$28:$O$33,$F$28:$F$33,B37)</f>
        <v>0</v>
      </c>
      <c r="J37" s="358">
        <f>AI37</f>
        <v>0</v>
      </c>
      <c r="K37" s="93">
        <f>I37-J37</f>
        <v>0</v>
      </c>
      <c r="L37" s="146">
        <f>(D37*2)+(E37*1)</f>
        <v>0</v>
      </c>
      <c r="M37" s="240"/>
      <c r="N37" s="240"/>
      <c r="O37" s="241"/>
      <c r="P37" s="241"/>
      <c r="Q37" s="186"/>
      <c r="R37" s="186"/>
      <c r="S37" s="186"/>
      <c r="T37" s="186"/>
      <c r="Z37" s="155">
        <f>SUMIFS(I$28:I$33,$F$28:$F$33,"&lt;&gt;B40",$H$28:$H$33,$B37)</f>
        <v>0</v>
      </c>
      <c r="AA37" s="198">
        <f>SUMIFS(J$28:J$33,$H$28:$H$33,"&lt;&gt;B37",$F$28:$F$33,$B37)</f>
        <v>0</v>
      </c>
      <c r="AB37" s="155">
        <f>SUMIFS(K$28:K$33,$F$28:$F$33,"&lt;&gt;B40",$H$28:$H$33,$B37)</f>
        <v>0</v>
      </c>
      <c r="AC37" s="198">
        <f>SUMIFS(L$28:L$33,$H$28:$H$33,"&lt;&gt;B37",$F$28:$F$33,$B37)</f>
        <v>0</v>
      </c>
      <c r="AD37" s="155">
        <f>SUMIFS(M$28:M$33,$F$28:$F$33,"&lt;&gt;B40",$H$28:$H$33,$B37)</f>
        <v>0</v>
      </c>
      <c r="AE37" s="198">
        <f>SUMIFS(N$28:N$33,$H$28:$H$33,"&lt;&gt;B37",$F$28:$F$33,$B37)</f>
        <v>0</v>
      </c>
      <c r="AF37" s="199">
        <f>SUM(Z37:AE37)</f>
        <v>0</v>
      </c>
      <c r="AG37" s="233">
        <f>SUMIFS(O$28:O$33,$F$28:$F$33,"&lt;&gt;B21",$H$28:$H$33,$B37)</f>
        <v>0</v>
      </c>
      <c r="AH37" s="200">
        <f>SUMIFS(P$28:P$33,$H$28:$H$33,"&lt;&gt;B21",$F$28:$F$33,B37)</f>
        <v>0</v>
      </c>
      <c r="AI37" s="208">
        <f>SUM(AG37:AH37)</f>
        <v>0</v>
      </c>
    </row>
    <row r="38" spans="1:35" ht="18.75" customHeight="1" x14ac:dyDescent="0.2">
      <c r="A38" s="8" t="s">
        <v>2</v>
      </c>
      <c r="B38" s="11" t="str">
        <f>F5</f>
        <v>AAC</v>
      </c>
      <c r="C38" s="10">
        <f>D38+E38</f>
        <v>0</v>
      </c>
      <c r="D38" s="139">
        <f>COUNTIFS($Z$28:$Z$33,B38)</f>
        <v>0</v>
      </c>
      <c r="E38" s="140">
        <f>COUNTIFS($AA$28:$AA$33,B38)</f>
        <v>0</v>
      </c>
      <c r="F38" s="141">
        <f>SUMIFS(K28:K33,F28:F33,B38) + SUMIFS(M28:M33,F28:F33,B38) + SUMIFS(I28:I33,F28:F33,B38)+SUMIFS(L28:L33,H28:H33,B38) + SUMIFS(N28:N33,H28:H33,B38)+SUMIFS(J28:J33,H28:H33,B38)</f>
        <v>0</v>
      </c>
      <c r="G38" s="140">
        <f>AF38</f>
        <v>0</v>
      </c>
      <c r="H38" s="91">
        <f>F38-G38</f>
        <v>0</v>
      </c>
      <c r="I38" s="359">
        <f>SUMIFS($P$28:$P$33,$H$28:$H$33,B38)+SUMIFS($O$28:$O$33,$F$28:$F$33,B38)</f>
        <v>0</v>
      </c>
      <c r="J38" s="360">
        <f>AI38</f>
        <v>0</v>
      </c>
      <c r="K38" s="91">
        <f>I38-J38</f>
        <v>0</v>
      </c>
      <c r="L38" s="147">
        <f>(D38*2)+(E38*1)</f>
        <v>0</v>
      </c>
      <c r="M38" s="240"/>
      <c r="N38" s="240"/>
      <c r="O38" s="241"/>
      <c r="P38" s="241"/>
      <c r="Q38" s="186"/>
      <c r="R38" s="186"/>
      <c r="S38" s="186"/>
      <c r="T38" s="186"/>
      <c r="Z38" s="155">
        <f>SUMIFS(I$28:I$33,$F$28:$F$33,"&lt;&gt;B37",$H$28:$H$33,$B38)</f>
        <v>0</v>
      </c>
      <c r="AA38" s="198">
        <f>SUMIFS(J$28:J$33,$H$28:$H$33,"&lt;&gt;B37",$F$28:$F$33,$B38)</f>
        <v>0</v>
      </c>
      <c r="AB38" s="155">
        <f>SUMIFS(K$28:K$33,$F$28:$F$33,"&lt;&gt;B37",$H$28:$H$33,$B38)</f>
        <v>0</v>
      </c>
      <c r="AC38" s="198">
        <f>SUMIFS(L$28:L$33,$H$28:$H$33,"&lt;&gt;B37",$F$28:$F$33,$B38)</f>
        <v>0</v>
      </c>
      <c r="AD38" s="155">
        <f>SUMIFS(M$28:M$33,$F$28:$F$33,"&lt;&gt;B37",$H$28:$H$33,$B38)</f>
        <v>0</v>
      </c>
      <c r="AE38" s="198">
        <f>SUMIFS(N$28:N$33,$H$28:$H$33,"&lt;&gt;B37",$F$28:$F$33,$B38)</f>
        <v>0</v>
      </c>
      <c r="AF38" s="199">
        <f>SUM(Z38:AE38)</f>
        <v>0</v>
      </c>
      <c r="AG38" s="233">
        <f>SUMIFS(O$28:O$33,$F$28:$F$33,"&lt;&gt;B21",$H$28:$H$33,$B38)</f>
        <v>0</v>
      </c>
      <c r="AH38" s="200">
        <f>SUMIFS(P$28:P$33,$H$28:$H$33,"&lt;&gt;B21",$F$28:$F$33,B38)</f>
        <v>0</v>
      </c>
      <c r="AI38" s="201">
        <f>SUM(AG38:AH38)</f>
        <v>0</v>
      </c>
    </row>
    <row r="39" spans="1:35" ht="18.75" customHeight="1" x14ac:dyDescent="0.2">
      <c r="A39" s="8" t="s">
        <v>1</v>
      </c>
      <c r="B39" s="11" t="str">
        <f>F6</f>
        <v>AEFEUP</v>
      </c>
      <c r="C39" s="10">
        <f t="shared" ref="C39:C40" si="19">D39+E39</f>
        <v>0</v>
      </c>
      <c r="D39" s="139">
        <f>COUNTIFS($Z$28:$Z$33,B39)</f>
        <v>0</v>
      </c>
      <c r="E39" s="140">
        <f>COUNTIFS($AA$28:$AA$33,B39)</f>
        <v>0</v>
      </c>
      <c r="F39" s="141">
        <f>SUMIFS(K28:K33,F28:F33,B39) + SUMIFS(M28:M33,F28:F33,B39) + SUMIFS(I28:I33,F28:F33,B39)+SUMIFS(L28:L33,H28:H33,B39) + SUMIFS(N28:N33,H28:H33,B39)+SUMIFS(J28:J33,H28:H33,B39)</f>
        <v>0</v>
      </c>
      <c r="G39" s="140">
        <f>AF39</f>
        <v>0</v>
      </c>
      <c r="H39" s="91">
        <f t="shared" ref="H39:H40" si="20">F39-G39</f>
        <v>0</v>
      </c>
      <c r="I39" s="359">
        <f t="shared" ref="I39:I40" si="21">SUMIFS($P$28:$P$33,$H$28:$H$33,B39)+SUMIFS($O$28:$O$33,$F$28:$F$33,B39)</f>
        <v>0</v>
      </c>
      <c r="J39" s="360">
        <f>AI39</f>
        <v>0</v>
      </c>
      <c r="K39" s="91">
        <f>I39-J39</f>
        <v>0</v>
      </c>
      <c r="L39" s="147">
        <f>(D39*2)+(E39*1)</f>
        <v>0</v>
      </c>
      <c r="M39" s="240"/>
      <c r="N39" s="240"/>
      <c r="O39" s="241"/>
      <c r="P39" s="241"/>
      <c r="Q39" s="186"/>
      <c r="R39" s="186"/>
      <c r="S39" s="186"/>
      <c r="T39" s="186"/>
      <c r="Z39" s="155">
        <f>SUMIFS(I$28:I$33,$F$28:$F$33,"&lt;&gt;B38",$H$28:$H$33,$B39)</f>
        <v>0</v>
      </c>
      <c r="AA39" s="198">
        <f t="shared" ref="AA39:AA40" si="22">SUMIFS(J$28:J$33,$H$28:$H$33,"&lt;&gt;B37",$F$28:$F$33,$B39)</f>
        <v>0</v>
      </c>
      <c r="AB39" s="155">
        <f>SUMIFS(K$28:K$33,$F$28:$F$33,"&lt;&gt;B38",$H$28:$H$33,$B39)</f>
        <v>0</v>
      </c>
      <c r="AC39" s="198">
        <f t="shared" ref="AC39:AC40" si="23">SUMIFS(L$28:L$33,$H$28:$H$33,"&lt;&gt;B37",$F$28:$F$33,$B39)</f>
        <v>0</v>
      </c>
      <c r="AD39" s="155">
        <f>SUMIFS(M$28:M$33,$F$28:$F$33,"&lt;&gt;B38",$H$28:$H$33,$B39)</f>
        <v>0</v>
      </c>
      <c r="AE39" s="198">
        <f t="shared" ref="AE39:AE40" si="24">SUMIFS(N$28:N$33,$H$28:$H$33,"&lt;&gt;B37",$F$28:$F$33,$B39)</f>
        <v>0</v>
      </c>
      <c r="AF39" s="199">
        <f>SUM(Z39:AE39)</f>
        <v>0</v>
      </c>
      <c r="AG39" s="233">
        <f t="shared" ref="AG39:AG40" si="25">SUMIFS(O$28:O$33,$F$28:$F$33,"&lt;&gt;B21",$H$28:$H$33,$B39)</f>
        <v>0</v>
      </c>
      <c r="AH39" s="200">
        <f t="shared" ref="AH39:AH40" si="26">SUMIFS(P$28:P$33,$H$28:$H$33,"&lt;&gt;B21",$F$28:$F$33,B39)</f>
        <v>0</v>
      </c>
      <c r="AI39" s="203">
        <f t="shared" ref="AI39:AI40" si="27">SUM(AG39:AH39)</f>
        <v>0</v>
      </c>
    </row>
    <row r="40" spans="1:35" ht="18.75" customHeight="1" thickBot="1" x14ac:dyDescent="0.25">
      <c r="A40" s="3" t="s">
        <v>0</v>
      </c>
      <c r="B40" s="6" t="str">
        <f>F7</f>
        <v>AECLSBE</v>
      </c>
      <c r="C40" s="5">
        <f t="shared" si="19"/>
        <v>0</v>
      </c>
      <c r="D40" s="142">
        <f>COUNTIFS($Z$28:$Z$33,B40)</f>
        <v>0</v>
      </c>
      <c r="E40" s="143">
        <f>COUNTIFS($AA$28:$AA$33,B40)</f>
        <v>0</v>
      </c>
      <c r="F40" s="144">
        <f>SUMIFS(K28:K33,F28:F33,B40) + SUMIFS(M28:M33,F28:F33,B40) + SUMIFS(I28:I33,F28:F33,B40)+SUMIFS(L28:L33,H28:H33,B40) + SUMIFS(N28:N33,H28:H33,B40)+SUMIFS(J28:J33,H28:H33,B40)</f>
        <v>0</v>
      </c>
      <c r="G40" s="143">
        <f>AF40</f>
        <v>0</v>
      </c>
      <c r="H40" s="96">
        <f t="shared" si="20"/>
        <v>0</v>
      </c>
      <c r="I40" s="361">
        <f t="shared" si="21"/>
        <v>0</v>
      </c>
      <c r="J40" s="362">
        <f>AI40</f>
        <v>0</v>
      </c>
      <c r="K40" s="96">
        <f>I40-J40</f>
        <v>0</v>
      </c>
      <c r="L40" s="148">
        <f>(D40*2)+(E40*1)</f>
        <v>0</v>
      </c>
      <c r="M40" s="240"/>
      <c r="N40" s="240"/>
      <c r="O40" s="241"/>
      <c r="P40" s="241"/>
      <c r="Q40" s="186"/>
      <c r="R40" s="186"/>
      <c r="S40" s="186"/>
      <c r="T40" s="186"/>
      <c r="Z40" s="155">
        <f>SUMIFS(I$28:I$33,$F$28:$F$33,"&lt;&gt;B39",$H$28:$H$33,$B40)</f>
        <v>0</v>
      </c>
      <c r="AA40" s="198">
        <f t="shared" si="22"/>
        <v>0</v>
      </c>
      <c r="AB40" s="155">
        <f>SUMIFS(K$28:K$33,$F$28:$F$33,"&lt;&gt;B39",$H$28:$H$33,$B40)</f>
        <v>0</v>
      </c>
      <c r="AC40" s="198">
        <f t="shared" si="23"/>
        <v>0</v>
      </c>
      <c r="AD40" s="155">
        <f>SUMIFS(M$28:M$33,$F$28:$F$33,"&lt;&gt;B39",$H$28:$H$33,$B40)</f>
        <v>0</v>
      </c>
      <c r="AE40" s="198">
        <f t="shared" si="24"/>
        <v>0</v>
      </c>
      <c r="AF40" s="199">
        <f t="shared" ref="AF40" si="28">SUM(Z40:AE40)</f>
        <v>0</v>
      </c>
      <c r="AG40" s="233">
        <f t="shared" si="25"/>
        <v>0</v>
      </c>
      <c r="AH40" s="200">
        <f t="shared" si="26"/>
        <v>0</v>
      </c>
      <c r="AI40" s="203">
        <f t="shared" si="27"/>
        <v>0</v>
      </c>
    </row>
    <row r="41" spans="1:35" s="186" customFormat="1" ht="18.75" customHeight="1" thickBot="1" x14ac:dyDescent="0.25">
      <c r="C41" s="214"/>
      <c r="F41" s="212"/>
      <c r="I41" s="242"/>
      <c r="J41" s="242"/>
      <c r="L41" s="385"/>
    </row>
    <row r="42" spans="1:35" ht="18.75" customHeight="1" thickBot="1" x14ac:dyDescent="0.25">
      <c r="A42" s="525" t="s">
        <v>30</v>
      </c>
      <c r="B42" s="526"/>
      <c r="C42" s="526"/>
      <c r="D42" s="526"/>
      <c r="E42" s="526"/>
      <c r="F42" s="526"/>
      <c r="G42" s="526"/>
      <c r="H42" s="527"/>
      <c r="I42" s="556" t="s">
        <v>41</v>
      </c>
      <c r="J42" s="562"/>
      <c r="K42" s="562"/>
      <c r="L42" s="562"/>
      <c r="M42" s="562"/>
      <c r="N42" s="557"/>
      <c r="O42" s="577" t="s">
        <v>42</v>
      </c>
      <c r="P42" s="578"/>
      <c r="Q42" s="186"/>
      <c r="R42" s="186"/>
      <c r="S42" s="186"/>
      <c r="T42" s="186"/>
    </row>
    <row r="43" spans="1:35" ht="18.75" customHeight="1" thickBot="1" x14ac:dyDescent="0.25">
      <c r="A43" s="66" t="s">
        <v>19</v>
      </c>
      <c r="B43" s="50" t="s">
        <v>18</v>
      </c>
      <c r="C43" s="49" t="s">
        <v>17</v>
      </c>
      <c r="D43" s="65" t="s">
        <v>23</v>
      </c>
      <c r="E43" s="519" t="s">
        <v>16</v>
      </c>
      <c r="F43" s="520"/>
      <c r="G43" s="520" t="s">
        <v>15</v>
      </c>
      <c r="H43" s="521"/>
      <c r="I43" s="556" t="s">
        <v>3</v>
      </c>
      <c r="J43" s="557"/>
      <c r="K43" s="556" t="s">
        <v>2</v>
      </c>
      <c r="L43" s="557"/>
      <c r="M43" s="556" t="s">
        <v>1</v>
      </c>
      <c r="N43" s="557"/>
      <c r="O43" s="584"/>
      <c r="P43" s="585"/>
      <c r="Q43" s="186"/>
      <c r="R43" s="186"/>
      <c r="S43" s="186"/>
      <c r="T43" s="186"/>
      <c r="Z43" s="190" t="s">
        <v>53</v>
      </c>
      <c r="AA43" s="190" t="s">
        <v>54</v>
      </c>
    </row>
    <row r="44" spans="1:35" ht="18.75" customHeight="1" x14ac:dyDescent="0.2">
      <c r="A44" s="173">
        <v>42478</v>
      </c>
      <c r="B44" s="48" t="s">
        <v>418</v>
      </c>
      <c r="C44" s="32" t="s">
        <v>279</v>
      </c>
      <c r="D44" s="31" t="s">
        <v>429</v>
      </c>
      <c r="E44" s="60">
        <v>4</v>
      </c>
      <c r="F44" s="125" t="str">
        <f>H8</f>
        <v>AAULHT</v>
      </c>
      <c r="G44" s="59">
        <v>1</v>
      </c>
      <c r="H44" s="46" t="str">
        <f>H5</f>
        <v>AEIST</v>
      </c>
      <c r="I44" s="412"/>
      <c r="J44" s="46"/>
      <c r="K44" s="47"/>
      <c r="L44" s="413"/>
      <c r="M44" s="414"/>
      <c r="N44" s="413"/>
      <c r="O44" s="97">
        <f>(IF(K44&gt;L44,1,0))+ (IF(M44&gt;N44,1,0))+(IF(I44&gt;J44,1,0))</f>
        <v>0</v>
      </c>
      <c r="P44" s="99">
        <f>(IF(K44&lt;L44,1,0)+(IF(M44&lt;N44,1,0))+(IF(I44&lt;J44,1,0)))</f>
        <v>0</v>
      </c>
      <c r="Q44" s="186"/>
      <c r="R44" s="186"/>
      <c r="S44" s="186"/>
      <c r="T44" s="186"/>
      <c r="Z44" s="190" t="str">
        <f>IF(AND(O44=P44),"EMPATE",(IF(O44&gt;P44,F44,H44)))</f>
        <v>EMPATE</v>
      </c>
      <c r="AA44" s="190" t="str">
        <f t="shared" ref="AA44:AA49" si="29">IF(AND(O44=P44),"EMPATE",(IF(O44&lt;P44,F44,H44)))</f>
        <v>EMPATE</v>
      </c>
    </row>
    <row r="45" spans="1:35" ht="18.75" customHeight="1" thickBot="1" x14ac:dyDescent="0.25">
      <c r="A45" s="174">
        <v>42478</v>
      </c>
      <c r="B45" s="45" t="s">
        <v>418</v>
      </c>
      <c r="C45" s="35" t="s">
        <v>280</v>
      </c>
      <c r="D45" s="58" t="s">
        <v>430</v>
      </c>
      <c r="E45" s="64">
        <v>3</v>
      </c>
      <c r="F45" s="126" t="str">
        <f>H7</f>
        <v>AEFEP</v>
      </c>
      <c r="G45" s="63">
        <v>2</v>
      </c>
      <c r="H45" s="61" t="str">
        <f>H6</f>
        <v>AAUM</v>
      </c>
      <c r="I45" s="415"/>
      <c r="J45" s="43"/>
      <c r="K45" s="44"/>
      <c r="L45" s="416"/>
      <c r="M45" s="417"/>
      <c r="N45" s="416"/>
      <c r="O45" s="102">
        <f t="shared" ref="O45" si="30">(IF(K45&gt;L45,1,0))+ (IF(M45&gt;N45,1,0))+(IF(I45&gt;J45,1,0))</f>
        <v>0</v>
      </c>
      <c r="P45" s="103">
        <f t="shared" ref="P45" si="31">(IF(K45&lt;L45,1,0)+(IF(M45&lt;N45,1,0))+(IF(I45&lt;J45,1,0)))</f>
        <v>0</v>
      </c>
      <c r="Q45" s="186"/>
      <c r="R45" s="186"/>
      <c r="S45" s="186"/>
      <c r="T45" s="186"/>
      <c r="Z45" s="190" t="str">
        <f>IF(AND(O45=P45),"EMPATE",(IF(O45&gt;P45,F45,H45)))</f>
        <v>EMPATE</v>
      </c>
      <c r="AA45" s="190" t="str">
        <f t="shared" si="29"/>
        <v>EMPATE</v>
      </c>
    </row>
    <row r="46" spans="1:35" ht="18.75" customHeight="1" x14ac:dyDescent="0.2">
      <c r="A46" s="173">
        <v>42478</v>
      </c>
      <c r="B46" s="82" t="s">
        <v>341</v>
      </c>
      <c r="C46" s="32" t="s">
        <v>281</v>
      </c>
      <c r="D46" s="31" t="s">
        <v>430</v>
      </c>
      <c r="E46" s="60">
        <v>3</v>
      </c>
      <c r="F46" s="125" t="str">
        <f>H7</f>
        <v>AEFEP</v>
      </c>
      <c r="G46" s="59">
        <v>1</v>
      </c>
      <c r="H46" s="46" t="str">
        <f>H5</f>
        <v>AEIST</v>
      </c>
      <c r="I46" s="412"/>
      <c r="J46" s="46"/>
      <c r="K46" s="47"/>
      <c r="L46" s="413"/>
      <c r="M46" s="414"/>
      <c r="N46" s="413"/>
      <c r="O46" s="97">
        <f>(IF(K46&gt;L46,1,0))+ (IF(M46&gt;N46,1,0))+(IF(I46&gt;J46,1,0))</f>
        <v>0</v>
      </c>
      <c r="P46" s="99">
        <f>(IF(K46&lt;L46,1,0)+(IF(M46&lt;N46,1,0))+(IF(I46&lt;J46,1,0)))</f>
        <v>0</v>
      </c>
      <c r="Q46" s="186"/>
      <c r="R46" s="186"/>
      <c r="S46" s="186"/>
      <c r="T46" s="186"/>
      <c r="Z46" s="190" t="str">
        <f>IF(AND(O46=P46),"EMPATE",(IF(O46&gt;P46,F46,H46)))</f>
        <v>EMPATE</v>
      </c>
      <c r="AA46" s="190" t="str">
        <f t="shared" si="29"/>
        <v>EMPATE</v>
      </c>
    </row>
    <row r="47" spans="1:35" ht="18.75" customHeight="1" thickBot="1" x14ac:dyDescent="0.25">
      <c r="A47" s="174">
        <v>42478</v>
      </c>
      <c r="B47" s="83" t="s">
        <v>341</v>
      </c>
      <c r="C47" s="28" t="s">
        <v>282</v>
      </c>
      <c r="D47" s="58" t="s">
        <v>429</v>
      </c>
      <c r="E47" s="57">
        <v>2</v>
      </c>
      <c r="F47" s="127" t="str">
        <f>H6</f>
        <v>AAUM</v>
      </c>
      <c r="G47" s="56">
        <v>4</v>
      </c>
      <c r="H47" s="43" t="str">
        <f>H8</f>
        <v>AAULHT</v>
      </c>
      <c r="I47" s="415"/>
      <c r="J47" s="43"/>
      <c r="K47" s="44"/>
      <c r="L47" s="416"/>
      <c r="M47" s="417"/>
      <c r="N47" s="418"/>
      <c r="O47" s="102">
        <f t="shared" ref="O47" si="32">(IF(K47&gt;L47,1,0))+ (IF(M47&gt;N47,1,0))+(IF(I47&gt;J47,1,0))</f>
        <v>0</v>
      </c>
      <c r="P47" s="103">
        <f t="shared" ref="P47" si="33">(IF(K47&lt;L47,1,0)+(IF(M47&lt;N47,1,0))+(IF(I47&lt;J47,1,0)))</f>
        <v>0</v>
      </c>
      <c r="Q47" s="186"/>
      <c r="R47" s="186"/>
      <c r="S47" s="186"/>
      <c r="T47" s="186"/>
      <c r="Z47" s="190" t="str">
        <f>IF(AND(O47=P47),"EMPATE",(IF(O47&gt;P47,F47,H47)))</f>
        <v>EMPATE</v>
      </c>
      <c r="AA47" s="190" t="str">
        <f t="shared" si="29"/>
        <v>EMPATE</v>
      </c>
    </row>
    <row r="48" spans="1:35" ht="18.75" customHeight="1" x14ac:dyDescent="0.2">
      <c r="A48" s="173">
        <v>42479</v>
      </c>
      <c r="B48" s="42" t="s">
        <v>309</v>
      </c>
      <c r="C48" s="32" t="s">
        <v>283</v>
      </c>
      <c r="D48" s="31" t="s">
        <v>429</v>
      </c>
      <c r="E48" s="60">
        <v>4</v>
      </c>
      <c r="F48" s="125" t="str">
        <f>H8</f>
        <v>AAULHT</v>
      </c>
      <c r="G48" s="59">
        <v>3</v>
      </c>
      <c r="H48" s="46" t="str">
        <f>H7</f>
        <v>AEFEP</v>
      </c>
      <c r="I48" s="412"/>
      <c r="J48" s="46"/>
      <c r="K48" s="47"/>
      <c r="L48" s="413"/>
      <c r="M48" s="414"/>
      <c r="N48" s="413"/>
      <c r="O48" s="97">
        <f>(IF(K48&gt;L48,1,0))+ (IF(M48&gt;N48,1,0))+(IF(I48&gt;J48,1,0))</f>
        <v>0</v>
      </c>
      <c r="P48" s="99">
        <f>(IF(K48&lt;L48,1,0)+(IF(M48&lt;N48,1,0))+(IF(I48&lt;J48,1,0)))</f>
        <v>0</v>
      </c>
      <c r="Q48" s="186"/>
      <c r="R48" s="186"/>
      <c r="S48" s="186"/>
      <c r="T48" s="186"/>
      <c r="Z48" s="190" t="str">
        <f t="shared" ref="Z48:Z49" si="34">IF(AND(O48=P48),"EMPATE",(IF(O48&gt;P48,F48,H48)))</f>
        <v>EMPATE</v>
      </c>
      <c r="AA48" s="190" t="str">
        <f t="shared" si="29"/>
        <v>EMPATE</v>
      </c>
    </row>
    <row r="49" spans="1:35" ht="18.75" customHeight="1" thickBot="1" x14ac:dyDescent="0.25">
      <c r="A49" s="174">
        <v>42479</v>
      </c>
      <c r="B49" s="36" t="s">
        <v>309</v>
      </c>
      <c r="C49" s="28" t="s">
        <v>284</v>
      </c>
      <c r="D49" s="58" t="s">
        <v>430</v>
      </c>
      <c r="E49" s="57">
        <v>1</v>
      </c>
      <c r="F49" s="127" t="str">
        <f>H5</f>
        <v>AEIST</v>
      </c>
      <c r="G49" s="56">
        <v>2</v>
      </c>
      <c r="H49" s="43" t="str">
        <f>H6</f>
        <v>AAUM</v>
      </c>
      <c r="I49" s="415"/>
      <c r="J49" s="43"/>
      <c r="K49" s="44"/>
      <c r="L49" s="416"/>
      <c r="M49" s="417"/>
      <c r="N49" s="418"/>
      <c r="O49" s="102">
        <f t="shared" ref="O49" si="35">(IF(K49&gt;L49,1,0))+ (IF(M49&gt;N49,1,0))+(IF(I49&gt;J49,1,0))</f>
        <v>0</v>
      </c>
      <c r="P49" s="103">
        <f t="shared" ref="P49" si="36">(IF(K49&lt;L49,1,0)+(IF(M49&lt;N49,1,0))+(IF(I49&lt;J49,1,0)))</f>
        <v>0</v>
      </c>
      <c r="Q49" s="186"/>
      <c r="R49" s="186"/>
      <c r="S49" s="186"/>
      <c r="T49" s="186"/>
      <c r="Z49" s="190" t="str">
        <f t="shared" si="34"/>
        <v>EMPATE</v>
      </c>
      <c r="AA49" s="190" t="str">
        <f t="shared" si="29"/>
        <v>EMPATE</v>
      </c>
    </row>
    <row r="50" spans="1:35" s="186" customFormat="1" ht="18.75" customHeight="1" x14ac:dyDescent="0.2">
      <c r="A50" s="55"/>
      <c r="B50" s="54"/>
      <c r="C50" s="51"/>
      <c r="D50" s="51"/>
      <c r="E50" s="51"/>
      <c r="F50" s="213"/>
      <c r="G50" s="52"/>
      <c r="H50" s="51"/>
      <c r="I50" s="51"/>
      <c r="J50" s="51"/>
    </row>
    <row r="51" spans="1:35" ht="18.75" customHeight="1" thickBot="1" x14ac:dyDescent="0.25">
      <c r="A51" s="583" t="s">
        <v>13</v>
      </c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237"/>
      <c r="N51" s="237"/>
      <c r="O51" s="237"/>
      <c r="P51" s="237"/>
      <c r="Q51" s="186"/>
      <c r="R51" s="186"/>
      <c r="S51" s="186"/>
      <c r="T51" s="186"/>
    </row>
    <row r="52" spans="1:35" ht="18.75" customHeight="1" thickBot="1" x14ac:dyDescent="0.25">
      <c r="A52" s="121" t="s">
        <v>12</v>
      </c>
      <c r="B52" s="333" t="s">
        <v>11</v>
      </c>
      <c r="C52" s="397" t="s">
        <v>10</v>
      </c>
      <c r="D52" s="113" t="s">
        <v>9</v>
      </c>
      <c r="E52" s="120" t="s">
        <v>8</v>
      </c>
      <c r="F52" s="122" t="s">
        <v>43</v>
      </c>
      <c r="G52" s="123" t="s">
        <v>44</v>
      </c>
      <c r="H52" s="384" t="s">
        <v>45</v>
      </c>
      <c r="I52" s="149" t="s">
        <v>46</v>
      </c>
      <c r="J52" s="150" t="s">
        <v>47</v>
      </c>
      <c r="K52" s="383" t="s">
        <v>48</v>
      </c>
      <c r="L52" s="121" t="s">
        <v>49</v>
      </c>
      <c r="M52" s="586"/>
      <c r="N52" s="586"/>
      <c r="O52" s="587"/>
      <c r="P52" s="587"/>
      <c r="Q52" s="186"/>
      <c r="R52" s="186"/>
      <c r="S52" s="186"/>
      <c r="T52" s="186"/>
      <c r="Z52" s="193" t="s">
        <v>58</v>
      </c>
      <c r="AA52" s="194" t="s">
        <v>59</v>
      </c>
      <c r="AB52" s="194" t="s">
        <v>61</v>
      </c>
      <c r="AC52" s="194" t="s">
        <v>62</v>
      </c>
      <c r="AD52" s="194" t="s">
        <v>63</v>
      </c>
      <c r="AE52" s="231" t="s">
        <v>64</v>
      </c>
      <c r="AF52" s="195" t="s">
        <v>60</v>
      </c>
      <c r="AG52" s="232" t="s">
        <v>55</v>
      </c>
      <c r="AH52" s="196" t="s">
        <v>56</v>
      </c>
      <c r="AI52" s="197" t="s">
        <v>57</v>
      </c>
    </row>
    <row r="53" spans="1:35" ht="18.75" customHeight="1" x14ac:dyDescent="0.2">
      <c r="A53" s="14" t="s">
        <v>3</v>
      </c>
      <c r="B53" s="334" t="str">
        <f>H6</f>
        <v>AAUM</v>
      </c>
      <c r="C53" s="16">
        <f>D53+E53</f>
        <v>0</v>
      </c>
      <c r="D53" s="136">
        <f>COUNTIFS($Z$44:$Z$49,B53)</f>
        <v>0</v>
      </c>
      <c r="E53" s="137">
        <f>COUNTIFS($AA$44:$AA$49,B53)</f>
        <v>0</v>
      </c>
      <c r="F53" s="138">
        <f>SUMIFS(K44:K49,F44:F49,B53) + SUMIFS(M44:M49,F44:F49,B53) + SUMIFS(I44:I49,F44:F49,B53)+SUMIFS(L44:L49,H44:H49,B53) + SUMIFS(N44:N49,H44:H49,B53)+SUMIFS(J44:J49,H44:H49,B53)</f>
        <v>0</v>
      </c>
      <c r="G53" s="137">
        <f>AF53</f>
        <v>0</v>
      </c>
      <c r="H53" s="93">
        <f>F53-G53</f>
        <v>0</v>
      </c>
      <c r="I53" s="357">
        <f>SUMIFS($P$44:$P$49,$H$44:$H$49,B53)+SUMIFS($O$44:$O$49,$F$44:$F$49,B53)</f>
        <v>0</v>
      </c>
      <c r="J53" s="358">
        <f>AI53</f>
        <v>0</v>
      </c>
      <c r="K53" s="93">
        <f>I53-J53</f>
        <v>0</v>
      </c>
      <c r="L53" s="146">
        <f>(D53*2)+(E53*1)</f>
        <v>0</v>
      </c>
      <c r="M53" s="588"/>
      <c r="N53" s="588"/>
      <c r="O53" s="589"/>
      <c r="P53" s="589"/>
      <c r="Q53" s="186"/>
      <c r="R53" s="186"/>
      <c r="S53" s="186"/>
      <c r="T53" s="186"/>
      <c r="Z53" s="155">
        <f>SUMIFS(I$44:I$49,$F$44:$F$49,"&lt;&gt;B37",$H$44:$H$49,$B53)</f>
        <v>0</v>
      </c>
      <c r="AA53" s="198">
        <f>SUMIFS(J$44:J$49,$H$44:$H$49,"&lt;&gt;B37",$F$44:$F$49,$B53)</f>
        <v>0</v>
      </c>
      <c r="AB53" s="155">
        <f>SUMIFS(K$44:K$49,$F$44:$F$49,"&lt;&gt;B37",$H$44:$H$49,$B53)</f>
        <v>0</v>
      </c>
      <c r="AC53" s="198">
        <f>SUMIFS(L$44:L$49,$H$44:$H$49,"&lt;&gt;B37",$F$44:$F$49,$B53)</f>
        <v>0</v>
      </c>
      <c r="AD53" s="155">
        <f>SUMIFS(M$44:M$49,$F$44:$F$49,"&lt;&gt;B37",$H$44:$H$49,$B53)</f>
        <v>0</v>
      </c>
      <c r="AE53" s="198">
        <f>SUMIFS(N$44:N$49,$H$44:$H$49,"&lt;&gt;B37",$F$44:$F$49,$B53)</f>
        <v>0</v>
      </c>
      <c r="AF53" s="199">
        <f>SUM(Z53:AE53)</f>
        <v>0</v>
      </c>
      <c r="AG53" s="233">
        <f>SUMIFS(O$44:O$49,$F$44:$F$49,"&lt;&gt;B21",$H$44:$H$49,$B53)</f>
        <v>0</v>
      </c>
      <c r="AH53" s="200">
        <f>SUMIFS(P$44:P$49,$H$44:$H$49,"&lt;&gt;B21",$F$44:$F$49,B53)</f>
        <v>0</v>
      </c>
      <c r="AI53" s="203">
        <f>SUM(AG53:AH53)</f>
        <v>0</v>
      </c>
    </row>
    <row r="54" spans="1:35" ht="18.75" customHeight="1" x14ac:dyDescent="0.2">
      <c r="A54" s="8" t="s">
        <v>2</v>
      </c>
      <c r="B54" s="11" t="str">
        <f>H5</f>
        <v>AEIST</v>
      </c>
      <c r="C54" s="10">
        <f>D54+E54</f>
        <v>0</v>
      </c>
      <c r="D54" s="139">
        <f>COUNTIFS($Z$44:$Z$49,B54)</f>
        <v>0</v>
      </c>
      <c r="E54" s="140">
        <f>COUNTIFS($AA$44:$AA$49,B54)</f>
        <v>0</v>
      </c>
      <c r="F54" s="141">
        <f>SUMIFS(K44:K49,F44:F49,B54) + SUMIFS(M44:M49,F44:F49,B54) + SUMIFS(I44:I49,F44:F49,B54)+SUMIFS(L44:L49,H44:H49,B54) + SUMIFS(N44:N49,H44:H49,B54)+SUMIFS(J44:J49,H44:H49,B54)</f>
        <v>0</v>
      </c>
      <c r="G54" s="140">
        <f>AF54</f>
        <v>0</v>
      </c>
      <c r="H54" s="91">
        <f>F54-G54</f>
        <v>0</v>
      </c>
      <c r="I54" s="359">
        <f>SUMIFS($P$44:$P$49,$H$44:$H$49,B54)+SUMIFS($O$44:$O$49,$F$44:$F$49,B54)</f>
        <v>0</v>
      </c>
      <c r="J54" s="360">
        <f>AI54</f>
        <v>0</v>
      </c>
      <c r="K54" s="91">
        <f>I54-J54</f>
        <v>0</v>
      </c>
      <c r="L54" s="147">
        <f>(D54*2)+(E54*1)</f>
        <v>0</v>
      </c>
      <c r="M54" s="588"/>
      <c r="N54" s="588"/>
      <c r="O54" s="589"/>
      <c r="P54" s="589"/>
      <c r="Q54" s="186"/>
      <c r="R54" s="186"/>
      <c r="S54" s="186"/>
      <c r="T54" s="186"/>
      <c r="Z54" s="155">
        <f>SUMIFS(I$44:I$49,$F$44:$F$49,"&lt;&gt;B37",$H$44:$H$49,$B54)</f>
        <v>0</v>
      </c>
      <c r="AA54" s="198">
        <f>SUMIFS(J$44:J$49,$H$44:$H$49,"&lt;&gt;B37",$F$44:$F$49,$B54)</f>
        <v>0</v>
      </c>
      <c r="AB54" s="155">
        <f>SUMIFS(K$44:K$49,$F$44:$F$49,"&lt;&gt;B37",$H$44:$H$49,$B54)</f>
        <v>0</v>
      </c>
      <c r="AC54" s="198">
        <f>SUMIFS(L$44:L$49,$H$44:$H$49,"&lt;&gt;B37",$F$44:$F$49,$B54)</f>
        <v>0</v>
      </c>
      <c r="AD54" s="155">
        <f>SUMIFS(M$44:M$49,$F$44:$F$49,"&lt;&gt;B37",$H$44:$H$49,$B54)</f>
        <v>0</v>
      </c>
      <c r="AE54" s="198">
        <f>SUMIFS(N$44:N$49,$H$44:$H$49,"&lt;&gt;B37",$F$44:$F$49,$B54)</f>
        <v>0</v>
      </c>
      <c r="AF54" s="199">
        <f>SUM(Z54:AE54)</f>
        <v>0</v>
      </c>
      <c r="AG54" s="233">
        <f>SUMIFS(O$44:O$49,$F$44:$F$49,"&lt;&gt;B21",$H$44:$H$49,$B54)</f>
        <v>0</v>
      </c>
      <c r="AH54" s="200">
        <f>SUMIFS(P$44:P$49,$H$44:$H$49,"&lt;&gt;B21",$F$44:$F$49,B54)</f>
        <v>0</v>
      </c>
      <c r="AI54" s="201">
        <f>SUM(AG54:AH54)</f>
        <v>0</v>
      </c>
    </row>
    <row r="55" spans="1:35" ht="18.75" customHeight="1" x14ac:dyDescent="0.2">
      <c r="A55" s="8" t="s">
        <v>1</v>
      </c>
      <c r="B55" s="11" t="str">
        <f>H7</f>
        <v>AEFEP</v>
      </c>
      <c r="C55" s="10">
        <f t="shared" ref="C55:C56" si="37">D55+E55</f>
        <v>0</v>
      </c>
      <c r="D55" s="139">
        <f>COUNTIFS($Z$44:$Z$49,B55)</f>
        <v>0</v>
      </c>
      <c r="E55" s="140">
        <f>COUNTIFS($AA$44:$AA$49,B55)</f>
        <v>0</v>
      </c>
      <c r="F55" s="141">
        <f>SUMIFS(K44:K49,F44:F49,B55) + SUMIFS(M44:M49,F44:F49,B55) + SUMIFS(I44:I49,F44:F49,B55)+SUMIFS(L44:L49,H44:H49,B55) + SUMIFS(N44:N49,H44:H49,B55)+SUMIFS(J44:J49,H44:H49,B55)</f>
        <v>0</v>
      </c>
      <c r="G55" s="140">
        <f>AF55</f>
        <v>0</v>
      </c>
      <c r="H55" s="91">
        <f t="shared" ref="H55:H56" si="38">F55-G55</f>
        <v>0</v>
      </c>
      <c r="I55" s="359">
        <f t="shared" ref="I55:I56" si="39">SUMIFS($P$44:$P$49,$H$44:$H$49,B55)+SUMIFS($O$44:$O$49,$F$44:$F$49,B55)</f>
        <v>0</v>
      </c>
      <c r="J55" s="360">
        <f>AI55</f>
        <v>0</v>
      </c>
      <c r="K55" s="91">
        <f>I55-J55</f>
        <v>0</v>
      </c>
      <c r="L55" s="147">
        <f>(D55*2)+(E55*1)</f>
        <v>0</v>
      </c>
      <c r="M55" s="588"/>
      <c r="N55" s="588"/>
      <c r="O55" s="589"/>
      <c r="P55" s="589"/>
      <c r="Q55" s="186"/>
      <c r="R55" s="186"/>
      <c r="S55" s="186"/>
      <c r="T55" s="186"/>
      <c r="Z55" s="155">
        <f t="shared" ref="Z55:Z56" si="40">SUMIFS(I$44:I$49,$F$44:$F$49,"&lt;&gt;B37",$H$44:$H$49,$B55)</f>
        <v>0</v>
      </c>
      <c r="AA55" s="198">
        <f t="shared" ref="AA55:AA56" si="41">SUMIFS(J$44:J$49,$H$44:$H$49,"&lt;&gt;B37",$F$44:$F$49,$B55)</f>
        <v>0</v>
      </c>
      <c r="AB55" s="155">
        <f t="shared" ref="AB55:AB56" si="42">SUMIFS(K$44:K$49,$F$44:$F$49,"&lt;&gt;B37",$H$44:$H$49,$B55)</f>
        <v>0</v>
      </c>
      <c r="AC55" s="198">
        <f t="shared" ref="AC55:AC56" si="43">SUMIFS(L$44:L$49,$H$44:$H$49,"&lt;&gt;B37",$F$44:$F$49,$B55)</f>
        <v>0</v>
      </c>
      <c r="AD55" s="155">
        <f t="shared" ref="AD55:AD56" si="44">SUMIFS(M$44:M$49,$F$44:$F$49,"&lt;&gt;B37",$H$44:$H$49,$B55)</f>
        <v>0</v>
      </c>
      <c r="AE55" s="198">
        <f t="shared" ref="AE55:AE56" si="45">SUMIFS(N$44:N$49,$H$44:$H$49,"&lt;&gt;B37",$F$44:$F$49,$B55)</f>
        <v>0</v>
      </c>
      <c r="AF55" s="199">
        <f t="shared" ref="AF55:AF56" si="46">SUM(Z55:AE55)</f>
        <v>0</v>
      </c>
      <c r="AG55" s="233">
        <f>SUMIFS(O$44:O$49,$F$44:$F$49,"&lt;&gt;B21",$H$44:$H$49,$B55)</f>
        <v>0</v>
      </c>
      <c r="AH55" s="200">
        <f t="shared" ref="AH55:AH56" si="47">SUMIFS(P$44:P$49,$H$44:$H$49,"&lt;&gt;B21",$F$44:$F$49,B55)</f>
        <v>0</v>
      </c>
      <c r="AI55" s="203">
        <f t="shared" ref="AI55:AI56" si="48">SUM(AG55:AH55)</f>
        <v>0</v>
      </c>
    </row>
    <row r="56" spans="1:35" ht="18.75" customHeight="1" thickBot="1" x14ac:dyDescent="0.25">
      <c r="A56" s="3" t="s">
        <v>0</v>
      </c>
      <c r="B56" s="6" t="str">
        <f>H8</f>
        <v>AAULHT</v>
      </c>
      <c r="C56" s="5">
        <f t="shared" si="37"/>
        <v>0</v>
      </c>
      <c r="D56" s="142">
        <f>COUNTIFS($Z$44:$Z$49,B56)</f>
        <v>0</v>
      </c>
      <c r="E56" s="143">
        <f>COUNTIFS($AA$44:$AA$49,B56)</f>
        <v>0</v>
      </c>
      <c r="F56" s="144">
        <f>SUMIFS(K44:K49,F44:F49,B56) + SUMIFS(M44:M49,F44:F49,B56) + SUMIFS(I44:I49,F44:F49,B56)+SUMIFS(L44:L49,H44:H49,B56) + SUMIFS(N44:N49,H44:H49,B56)+SUMIFS(J44:J49,H44:H49,B56)</f>
        <v>0</v>
      </c>
      <c r="G56" s="143">
        <f>AF56</f>
        <v>0</v>
      </c>
      <c r="H56" s="96">
        <f t="shared" si="38"/>
        <v>0</v>
      </c>
      <c r="I56" s="361">
        <f t="shared" si="39"/>
        <v>0</v>
      </c>
      <c r="J56" s="362">
        <f>AI56</f>
        <v>0</v>
      </c>
      <c r="K56" s="96">
        <f>I56-J56</f>
        <v>0</v>
      </c>
      <c r="L56" s="148">
        <f>(D56*2)+(E56*1)</f>
        <v>0</v>
      </c>
      <c r="M56" s="588"/>
      <c r="N56" s="588"/>
      <c r="O56" s="589"/>
      <c r="P56" s="589"/>
      <c r="Q56" s="186"/>
      <c r="R56" s="186"/>
      <c r="S56" s="186"/>
      <c r="T56" s="186"/>
      <c r="Z56" s="155">
        <f t="shared" si="40"/>
        <v>0</v>
      </c>
      <c r="AA56" s="198">
        <f t="shared" si="41"/>
        <v>0</v>
      </c>
      <c r="AB56" s="155">
        <f t="shared" si="42"/>
        <v>0</v>
      </c>
      <c r="AC56" s="198">
        <f t="shared" si="43"/>
        <v>0</v>
      </c>
      <c r="AD56" s="155">
        <f t="shared" si="44"/>
        <v>0</v>
      </c>
      <c r="AE56" s="198">
        <f t="shared" si="45"/>
        <v>0</v>
      </c>
      <c r="AF56" s="199">
        <f t="shared" si="46"/>
        <v>0</v>
      </c>
      <c r="AG56" s="233">
        <f>SUMIFS(O$44:O$49,$F$44:$F$49,"&lt;&gt;B21",$H$44:$H$49,$B56)</f>
        <v>0</v>
      </c>
      <c r="AH56" s="200">
        <f t="shared" si="47"/>
        <v>0</v>
      </c>
      <c r="AI56" s="208">
        <f t="shared" si="48"/>
        <v>0</v>
      </c>
    </row>
    <row r="57" spans="1:35" s="186" customFormat="1" x14ac:dyDescent="0.2">
      <c r="C57" s="214"/>
      <c r="F57" s="212"/>
    </row>
    <row r="58" spans="1:35" s="186" customFormat="1" ht="18.75" thickBot="1" x14ac:dyDescent="0.25">
      <c r="C58" s="214"/>
      <c r="F58" s="212"/>
    </row>
    <row r="59" spans="1:35" ht="18.75" thickBot="1" x14ac:dyDescent="0.25">
      <c r="A59" s="525" t="s">
        <v>31</v>
      </c>
      <c r="B59" s="526"/>
      <c r="C59" s="526"/>
      <c r="D59" s="526"/>
      <c r="E59" s="526"/>
      <c r="F59" s="526"/>
      <c r="G59" s="526"/>
      <c r="H59" s="527"/>
      <c r="I59" s="556" t="s">
        <v>41</v>
      </c>
      <c r="J59" s="562"/>
      <c r="K59" s="562"/>
      <c r="L59" s="562"/>
      <c r="M59" s="562"/>
      <c r="N59" s="557"/>
      <c r="O59" s="186"/>
      <c r="P59" s="186"/>
      <c r="Q59" s="186"/>
      <c r="R59" s="186"/>
      <c r="S59" s="577" t="s">
        <v>42</v>
      </c>
      <c r="T59" s="578"/>
    </row>
    <row r="60" spans="1:35" ht="18.75" thickBot="1" x14ac:dyDescent="0.25">
      <c r="A60" s="49" t="s">
        <v>19</v>
      </c>
      <c r="B60" s="50" t="s">
        <v>18</v>
      </c>
      <c r="C60" s="66" t="s">
        <v>17</v>
      </c>
      <c r="D60" s="65" t="s">
        <v>23</v>
      </c>
      <c r="E60" s="541" t="s">
        <v>16</v>
      </c>
      <c r="F60" s="538"/>
      <c r="G60" s="538" t="s">
        <v>15</v>
      </c>
      <c r="H60" s="539"/>
      <c r="I60" s="556" t="s">
        <v>3</v>
      </c>
      <c r="J60" s="557"/>
      <c r="K60" s="556" t="s">
        <v>2</v>
      </c>
      <c r="L60" s="557"/>
      <c r="M60" s="556" t="s">
        <v>1</v>
      </c>
      <c r="N60" s="557"/>
      <c r="O60" s="581" t="s">
        <v>0</v>
      </c>
      <c r="P60" s="582"/>
      <c r="Q60" s="581" t="s">
        <v>50</v>
      </c>
      <c r="R60" s="582"/>
      <c r="S60" s="579"/>
      <c r="T60" s="580"/>
      <c r="Z60" s="190" t="s">
        <v>53</v>
      </c>
      <c r="AA60" s="190" t="s">
        <v>54</v>
      </c>
    </row>
    <row r="61" spans="1:35" x14ac:dyDescent="0.2">
      <c r="A61" s="173">
        <v>42480</v>
      </c>
      <c r="B61" s="88" t="s">
        <v>311</v>
      </c>
      <c r="C61" s="88" t="s">
        <v>285</v>
      </c>
      <c r="D61" s="31" t="s">
        <v>429</v>
      </c>
      <c r="E61" s="284" t="s">
        <v>326</v>
      </c>
      <c r="F61" s="98"/>
      <c r="G61" s="287" t="s">
        <v>330</v>
      </c>
      <c r="H61" s="99"/>
      <c r="I61" s="209"/>
      <c r="J61" s="46"/>
      <c r="K61" s="47"/>
      <c r="L61" s="413"/>
      <c r="M61" s="414"/>
      <c r="N61" s="419"/>
      <c r="O61" s="340"/>
      <c r="P61" s="444"/>
      <c r="Q61" s="340"/>
      <c r="R61" s="341"/>
      <c r="S61" s="97">
        <f>(IF(K61&gt;L61,1,0))+ (IF(O61&gt;P61,1,0))+(IF(I61&gt;J61,1,0)+ (IF(Q61&gt;R61,1,0))+ (IF(M61&gt;N61,1,0)))</f>
        <v>0</v>
      </c>
      <c r="T61" s="99">
        <f>(IF(K61&lt;L61,1,0)+(IF(M61&lt;N61,1,0))+(IF(O61&lt;P61,1,0))+(IF(Q61&lt;R61,1,0))+(IF(I61&lt;J61,1,0)))</f>
        <v>0</v>
      </c>
      <c r="Z61" s="24">
        <f>IF(OR(S61="",T61=""),"",(IF(S61&gt;T61,F61,H61)))</f>
        <v>0</v>
      </c>
      <c r="AA61" s="24">
        <f>IF(OR(S61="",T61=""),"",(IF(S61&lt;T61,F61,H61)))</f>
        <v>0</v>
      </c>
    </row>
    <row r="62" spans="1:35" ht="18.75" thickBot="1" x14ac:dyDescent="0.25">
      <c r="A62" s="251">
        <v>42480</v>
      </c>
      <c r="B62" s="89" t="s">
        <v>311</v>
      </c>
      <c r="C62" s="89" t="s">
        <v>286</v>
      </c>
      <c r="D62" s="89" t="s">
        <v>430</v>
      </c>
      <c r="E62" s="285" t="s">
        <v>327</v>
      </c>
      <c r="F62" s="87"/>
      <c r="G62" s="288" t="s">
        <v>332</v>
      </c>
      <c r="H62" s="101"/>
      <c r="I62" s="134"/>
      <c r="J62" s="43"/>
      <c r="K62" s="44"/>
      <c r="L62" s="416"/>
      <c r="M62" s="417"/>
      <c r="N62" s="418"/>
      <c r="O62" s="342"/>
      <c r="P62" s="372"/>
      <c r="Q62" s="342"/>
      <c r="R62" s="343"/>
      <c r="S62" s="102">
        <f>(IF(K62&gt;L62,1,0))+ (IF(O62&gt;P62,1,0))+(IF(I62&gt;J62,1,0)+ (IF(Q62&gt;R62,1,0))+ (IF(M62&gt;N62,1,0)))</f>
        <v>0</v>
      </c>
      <c r="T62" s="103">
        <f t="shared" ref="T62:T69" si="49">(IF(K62&lt;L62,1,0)+(IF(M62&lt;N62,1,0))+(IF(O62&lt;P62,1,0))+(IF(Q62&lt;R62,1,0))+(IF(I62&lt;J62,1,0)))</f>
        <v>0</v>
      </c>
      <c r="Z62" s="24">
        <f t="shared" ref="Z62:Z68" si="50">IF(OR(S62="",T62=""),"",(IF(S62&gt;T62,F62,H62)))</f>
        <v>0</v>
      </c>
      <c r="AA62" s="24">
        <f t="shared" ref="AA62:AA69" si="51">IF(OR(S62="",T62=""),"",(IF(S62&lt;T62,F62,H62)))</f>
        <v>0</v>
      </c>
    </row>
    <row r="63" spans="1:35" x14ac:dyDescent="0.2">
      <c r="A63" s="251">
        <v>42480</v>
      </c>
      <c r="B63" s="89" t="s">
        <v>351</v>
      </c>
      <c r="C63" s="89" t="s">
        <v>287</v>
      </c>
      <c r="D63" s="89" t="s">
        <v>429</v>
      </c>
      <c r="E63" s="285" t="s">
        <v>328</v>
      </c>
      <c r="F63" s="87"/>
      <c r="G63" s="288" t="s">
        <v>332</v>
      </c>
      <c r="H63" s="101"/>
      <c r="I63" s="209"/>
      <c r="J63" s="46"/>
      <c r="K63" s="47"/>
      <c r="L63" s="413"/>
      <c r="M63" s="414"/>
      <c r="N63" s="419"/>
      <c r="O63" s="340"/>
      <c r="P63" s="444"/>
      <c r="Q63" s="340"/>
      <c r="R63" s="341"/>
      <c r="S63" s="97">
        <f>(IF(K63&gt;L63,1,0))+ (IF(O63&gt;P63,1,0))+(IF(I63&gt;J63,1,0)+ (IF(Q63&gt;R63,1,0))+ (IF(M63&gt;N63,1,0)))</f>
        <v>0</v>
      </c>
      <c r="T63" s="99">
        <f t="shared" si="49"/>
        <v>0</v>
      </c>
      <c r="Z63" s="24">
        <f t="shared" si="50"/>
        <v>0</v>
      </c>
      <c r="AA63" s="24">
        <f t="shared" si="51"/>
        <v>0</v>
      </c>
    </row>
    <row r="64" spans="1:35" ht="18.75" thickBot="1" x14ac:dyDescent="0.25">
      <c r="A64" s="174">
        <v>42480</v>
      </c>
      <c r="B64" s="90" t="s">
        <v>351</v>
      </c>
      <c r="C64" s="90" t="s">
        <v>288</v>
      </c>
      <c r="D64" s="90" t="s">
        <v>430</v>
      </c>
      <c r="E64" s="286" t="s">
        <v>329</v>
      </c>
      <c r="F64" s="104"/>
      <c r="G64" s="289" t="s">
        <v>331</v>
      </c>
      <c r="H64" s="105"/>
      <c r="I64" s="134"/>
      <c r="J64" s="43"/>
      <c r="K64" s="44"/>
      <c r="L64" s="416"/>
      <c r="M64" s="417"/>
      <c r="N64" s="418"/>
      <c r="O64" s="342"/>
      <c r="P64" s="372"/>
      <c r="Q64" s="342"/>
      <c r="R64" s="343"/>
      <c r="S64" s="102">
        <f t="shared" ref="S64:S69" si="52">(IF(K64&gt;L64,1,0))+ (IF(O64&gt;P64,1,0))+(IF(I64&gt;J64,1,0)+ (IF(Q64&gt;R64,1,0))+ (IF(M64&gt;N64,1,0)))</f>
        <v>0</v>
      </c>
      <c r="T64" s="103">
        <f t="shared" si="49"/>
        <v>0</v>
      </c>
      <c r="Z64" s="24">
        <f t="shared" si="50"/>
        <v>0</v>
      </c>
      <c r="AA64" s="24">
        <f t="shared" si="51"/>
        <v>0</v>
      </c>
    </row>
    <row r="65" spans="1:48" ht="18.75" thickBot="1" x14ac:dyDescent="0.25">
      <c r="A65" s="49" t="s">
        <v>19</v>
      </c>
      <c r="B65" s="66" t="s">
        <v>18</v>
      </c>
      <c r="C65" s="66" t="s">
        <v>17</v>
      </c>
      <c r="D65" s="442" t="s">
        <v>23</v>
      </c>
      <c r="E65" s="541" t="s">
        <v>16</v>
      </c>
      <c r="F65" s="538"/>
      <c r="G65" s="538" t="s">
        <v>15</v>
      </c>
      <c r="H65" s="539"/>
      <c r="I65" s="556" t="s">
        <v>3</v>
      </c>
      <c r="J65" s="557"/>
      <c r="K65" s="556" t="s">
        <v>2</v>
      </c>
      <c r="L65" s="557"/>
      <c r="M65" s="556" t="s">
        <v>1</v>
      </c>
      <c r="N65" s="557"/>
      <c r="O65" s="556" t="s">
        <v>0</v>
      </c>
      <c r="P65" s="557"/>
      <c r="Q65" s="556" t="s">
        <v>50</v>
      </c>
      <c r="R65" s="557"/>
      <c r="S65" s="556" t="s">
        <v>42</v>
      </c>
      <c r="T65" s="557"/>
      <c r="Z65" s="443"/>
      <c r="AA65" s="443"/>
    </row>
    <row r="66" spans="1:48" x14ac:dyDescent="0.2">
      <c r="A66" s="173">
        <v>42480</v>
      </c>
      <c r="B66" s="84" t="s">
        <v>424</v>
      </c>
      <c r="C66" s="41" t="s">
        <v>289</v>
      </c>
      <c r="D66" s="31" t="s">
        <v>430</v>
      </c>
      <c r="E66" s="282" t="s">
        <v>352</v>
      </c>
      <c r="F66" s="292"/>
      <c r="G66" s="283" t="s">
        <v>408</v>
      </c>
      <c r="H66" s="295"/>
      <c r="I66" s="209"/>
      <c r="J66" s="46"/>
      <c r="K66" s="47"/>
      <c r="L66" s="413"/>
      <c r="M66" s="414"/>
      <c r="N66" s="419"/>
      <c r="O66" s="414"/>
      <c r="P66" s="419"/>
      <c r="Q66" s="414"/>
      <c r="R66" s="413"/>
      <c r="S66" s="97">
        <f t="shared" si="52"/>
        <v>0</v>
      </c>
      <c r="T66" s="99">
        <f t="shared" si="49"/>
        <v>0</v>
      </c>
      <c r="Z66" s="24">
        <f t="shared" si="50"/>
        <v>0</v>
      </c>
      <c r="AA66" s="24">
        <f t="shared" si="51"/>
        <v>0</v>
      </c>
    </row>
    <row r="67" spans="1:48" ht="18.75" thickBot="1" x14ac:dyDescent="0.25">
      <c r="A67" s="174">
        <v>42480</v>
      </c>
      <c r="B67" s="83" t="s">
        <v>424</v>
      </c>
      <c r="C67" s="35" t="s">
        <v>290</v>
      </c>
      <c r="D67" s="58" t="s">
        <v>429</v>
      </c>
      <c r="E67" s="279" t="s">
        <v>409</v>
      </c>
      <c r="F67" s="293"/>
      <c r="G67" s="281" t="s">
        <v>353</v>
      </c>
      <c r="H67" s="296"/>
      <c r="I67" s="134"/>
      <c r="J67" s="43"/>
      <c r="K67" s="44"/>
      <c r="L67" s="416"/>
      <c r="M67" s="417"/>
      <c r="N67" s="418"/>
      <c r="O67" s="417"/>
      <c r="P67" s="418"/>
      <c r="Q67" s="417"/>
      <c r="R67" s="416"/>
      <c r="S67" s="102">
        <f t="shared" si="52"/>
        <v>0</v>
      </c>
      <c r="T67" s="103">
        <f t="shared" si="49"/>
        <v>0</v>
      </c>
      <c r="Z67" s="24">
        <f t="shared" si="50"/>
        <v>0</v>
      </c>
      <c r="AA67" s="24">
        <f t="shared" si="51"/>
        <v>0</v>
      </c>
    </row>
    <row r="68" spans="1:48" x14ac:dyDescent="0.2">
      <c r="A68" s="173">
        <v>42481</v>
      </c>
      <c r="B68" s="84" t="s">
        <v>309</v>
      </c>
      <c r="C68" s="32" t="s">
        <v>291</v>
      </c>
      <c r="D68" s="31" t="s">
        <v>347</v>
      </c>
      <c r="E68" s="278" t="s">
        <v>357</v>
      </c>
      <c r="F68" s="294"/>
      <c r="G68" s="280" t="s">
        <v>356</v>
      </c>
      <c r="H68" s="297"/>
      <c r="I68" s="209"/>
      <c r="J68" s="46"/>
      <c r="K68" s="47"/>
      <c r="L68" s="413"/>
      <c r="M68" s="414"/>
      <c r="N68" s="419"/>
      <c r="O68" s="414"/>
      <c r="P68" s="419"/>
      <c r="Q68" s="414"/>
      <c r="R68" s="413"/>
      <c r="S68" s="97">
        <f t="shared" si="52"/>
        <v>0</v>
      </c>
      <c r="T68" s="99">
        <f t="shared" si="49"/>
        <v>0</v>
      </c>
      <c r="Z68" s="24">
        <f t="shared" si="50"/>
        <v>0</v>
      </c>
      <c r="AA68" s="24">
        <f t="shared" si="51"/>
        <v>0</v>
      </c>
      <c r="AS68" s="278" t="s">
        <v>357</v>
      </c>
      <c r="AT68" s="294" t="str">
        <f>IF(OR(BG66="",BH66=""),"",(IF(BG66&lt;BH66,AT66,AV66)))</f>
        <v/>
      </c>
      <c r="AU68" s="280" t="s">
        <v>356</v>
      </c>
      <c r="AV68" s="297" t="str">
        <f>IF(OR(BG67="",BH67=""),"",(IF(BG67&lt;BH67,AT67,AV67)))</f>
        <v/>
      </c>
    </row>
    <row r="69" spans="1:48" ht="18.75" thickBot="1" x14ac:dyDescent="0.25">
      <c r="A69" s="174">
        <v>42481</v>
      </c>
      <c r="B69" s="83" t="s">
        <v>447</v>
      </c>
      <c r="C69" s="28" t="s">
        <v>292</v>
      </c>
      <c r="D69" s="27" t="s">
        <v>446</v>
      </c>
      <c r="E69" s="279" t="s">
        <v>354</v>
      </c>
      <c r="F69" s="293"/>
      <c r="G69" s="281" t="s">
        <v>355</v>
      </c>
      <c r="H69" s="298"/>
      <c r="I69" s="134"/>
      <c r="J69" s="43"/>
      <c r="K69" s="44"/>
      <c r="L69" s="416"/>
      <c r="M69" s="417"/>
      <c r="N69" s="418"/>
      <c r="O69" s="417"/>
      <c r="P69" s="418"/>
      <c r="Q69" s="417"/>
      <c r="R69" s="416"/>
      <c r="S69" s="102">
        <f t="shared" si="52"/>
        <v>0</v>
      </c>
      <c r="T69" s="103">
        <f t="shared" si="49"/>
        <v>0</v>
      </c>
      <c r="Z69" s="24">
        <f>IF(OR(S69="",T69=""),"",(IF(S69&gt;T69,F69,H69)))</f>
        <v>0</v>
      </c>
      <c r="AA69" s="24">
        <f t="shared" si="51"/>
        <v>0</v>
      </c>
      <c r="AS69" s="279" t="s">
        <v>354</v>
      </c>
      <c r="AT69" s="293" t="str">
        <f>IF(OR(BG66="",BH66=""),"",(IF(BG66&gt;BH66,AT66,AV66)))</f>
        <v/>
      </c>
      <c r="AU69" s="281" t="s">
        <v>355</v>
      </c>
      <c r="AV69" s="298" t="str">
        <f>IF(OR(BG67="",BH67=""),"",(IF(BG67&gt;BH67,AT67,AV67)))</f>
        <v/>
      </c>
    </row>
    <row r="70" spans="1:48" s="214" customFormat="1" x14ac:dyDescent="0.25">
      <c r="B70" s="186"/>
      <c r="C70" s="186"/>
      <c r="F70" s="25"/>
      <c r="I70" s="227"/>
      <c r="AC70" s="186"/>
      <c r="AD70" s="186"/>
      <c r="AE70" s="186"/>
      <c r="AF70" s="186"/>
      <c r="AG70" s="186"/>
      <c r="AH70" s="186"/>
      <c r="AI70" s="186"/>
      <c r="AK70" s="186"/>
      <c r="AL70" s="186"/>
    </row>
    <row r="71" spans="1:48" s="214" customFormat="1" x14ac:dyDescent="0.25">
      <c r="A71" s="247" t="s">
        <v>333</v>
      </c>
      <c r="B71" s="247"/>
      <c r="C71" s="227"/>
      <c r="D71" s="227" t="s">
        <v>286</v>
      </c>
      <c r="E71" s="246" t="s">
        <v>327</v>
      </c>
      <c r="F71" s="246"/>
      <c r="G71" s="246" t="s">
        <v>334</v>
      </c>
      <c r="H71" s="247"/>
      <c r="I71" s="247"/>
      <c r="AC71" s="186"/>
      <c r="AD71" s="186"/>
      <c r="AE71" s="186"/>
      <c r="AF71" s="186"/>
      <c r="AG71" s="186"/>
      <c r="AH71" s="186"/>
      <c r="AI71" s="186"/>
      <c r="AK71" s="186"/>
      <c r="AL71" s="186"/>
    </row>
    <row r="72" spans="1:48" s="214" customFormat="1" x14ac:dyDescent="0.25">
      <c r="A72" s="247"/>
      <c r="B72" s="247"/>
      <c r="C72" s="227"/>
      <c r="D72" s="227" t="s">
        <v>287</v>
      </c>
      <c r="E72" s="246" t="s">
        <v>328</v>
      </c>
      <c r="F72" s="246"/>
      <c r="G72" s="246" t="s">
        <v>335</v>
      </c>
      <c r="H72" s="247"/>
      <c r="I72" s="247"/>
      <c r="AC72" s="186"/>
      <c r="AD72" s="186"/>
      <c r="AE72" s="186"/>
      <c r="AF72" s="186"/>
      <c r="AG72" s="186"/>
      <c r="AH72" s="186"/>
      <c r="AI72" s="186"/>
      <c r="AK72" s="186"/>
      <c r="AL72" s="186"/>
    </row>
    <row r="73" spans="1:48" s="214" customFormat="1" x14ac:dyDescent="0.25">
      <c r="A73" s="247"/>
      <c r="B73" s="247"/>
      <c r="C73" s="227"/>
      <c r="D73" s="247"/>
      <c r="E73" s="246"/>
      <c r="F73" s="246"/>
      <c r="G73" s="246"/>
      <c r="H73" s="247"/>
      <c r="I73" s="247"/>
      <c r="AC73" s="186"/>
      <c r="AD73" s="186"/>
      <c r="AE73" s="186"/>
      <c r="AF73" s="186"/>
      <c r="AG73" s="186"/>
      <c r="AH73" s="186"/>
      <c r="AI73" s="186"/>
      <c r="AK73" s="186"/>
      <c r="AL73" s="186"/>
    </row>
    <row r="74" spans="1:48" s="214" customFormat="1" x14ac:dyDescent="0.25">
      <c r="A74" s="247" t="s">
        <v>336</v>
      </c>
      <c r="B74" s="247"/>
      <c r="C74" s="227"/>
      <c r="D74" s="227" t="s">
        <v>286</v>
      </c>
      <c r="E74" s="246" t="s">
        <v>327</v>
      </c>
      <c r="F74" s="246"/>
      <c r="G74" s="246" t="s">
        <v>337</v>
      </c>
      <c r="H74" s="247"/>
      <c r="I74" s="247"/>
      <c r="AC74" s="186"/>
      <c r="AD74" s="186"/>
      <c r="AE74" s="186"/>
      <c r="AF74" s="186"/>
      <c r="AG74" s="186"/>
      <c r="AH74" s="186"/>
      <c r="AI74" s="186"/>
      <c r="AK74" s="186"/>
      <c r="AL74" s="186"/>
    </row>
    <row r="75" spans="1:48" s="214" customFormat="1" x14ac:dyDescent="0.25">
      <c r="A75" s="247"/>
      <c r="B75" s="247"/>
      <c r="C75" s="227"/>
      <c r="D75" s="227" t="s">
        <v>287</v>
      </c>
      <c r="E75" s="246" t="s">
        <v>328</v>
      </c>
      <c r="F75" s="246"/>
      <c r="G75" s="246" t="s">
        <v>335</v>
      </c>
      <c r="H75" s="247"/>
      <c r="I75" s="247"/>
      <c r="AC75" s="186"/>
      <c r="AD75" s="186"/>
      <c r="AE75" s="186"/>
      <c r="AF75" s="186"/>
      <c r="AG75" s="186"/>
      <c r="AH75" s="186"/>
      <c r="AI75" s="186"/>
      <c r="AK75" s="186"/>
      <c r="AL75" s="186"/>
    </row>
    <row r="76" spans="1:48" s="214" customFormat="1" x14ac:dyDescent="0.25">
      <c r="A76" s="247"/>
      <c r="B76" s="247"/>
      <c r="C76" s="227"/>
      <c r="D76" s="247"/>
      <c r="E76" s="246"/>
      <c r="F76" s="246"/>
      <c r="G76" s="246"/>
      <c r="H76" s="247"/>
      <c r="I76" s="247"/>
      <c r="AC76" s="186"/>
      <c r="AD76" s="186"/>
      <c r="AE76" s="186"/>
      <c r="AF76" s="186"/>
      <c r="AG76" s="186"/>
      <c r="AH76" s="186"/>
      <c r="AI76" s="186"/>
      <c r="AK76" s="186"/>
      <c r="AL76" s="186"/>
    </row>
    <row r="77" spans="1:48" s="214" customFormat="1" x14ac:dyDescent="0.25">
      <c r="A77" s="247" t="s">
        <v>338</v>
      </c>
      <c r="B77" s="247"/>
      <c r="C77" s="227"/>
      <c r="D77" s="227" t="s">
        <v>286</v>
      </c>
      <c r="E77" s="246" t="s">
        <v>327</v>
      </c>
      <c r="F77" s="246"/>
      <c r="G77" s="246" t="s">
        <v>334</v>
      </c>
      <c r="H77" s="247"/>
      <c r="I77" s="247"/>
      <c r="AC77" s="186"/>
      <c r="AD77" s="186"/>
      <c r="AE77" s="186"/>
      <c r="AF77" s="186"/>
      <c r="AG77" s="186"/>
      <c r="AH77" s="186"/>
      <c r="AI77" s="186"/>
      <c r="AK77" s="186"/>
      <c r="AL77" s="186"/>
    </row>
    <row r="78" spans="1:48" s="214" customFormat="1" x14ac:dyDescent="0.25">
      <c r="A78" s="247"/>
      <c r="B78" s="247"/>
      <c r="C78" s="227"/>
      <c r="D78" s="227" t="s">
        <v>287</v>
      </c>
      <c r="E78" s="246" t="s">
        <v>328</v>
      </c>
      <c r="F78" s="246"/>
      <c r="G78" s="246" t="s">
        <v>337</v>
      </c>
      <c r="H78" s="247"/>
      <c r="I78" s="247"/>
      <c r="AC78" s="186"/>
      <c r="AD78" s="186"/>
      <c r="AE78" s="186"/>
      <c r="AF78" s="186"/>
      <c r="AG78" s="186"/>
      <c r="AH78" s="186"/>
      <c r="AI78" s="186"/>
      <c r="AK78" s="186"/>
      <c r="AL78" s="186"/>
    </row>
    <row r="79" spans="1:48" s="186" customFormat="1" x14ac:dyDescent="0.25">
      <c r="A79" s="236"/>
      <c r="B79" s="236"/>
      <c r="C79" s="247"/>
      <c r="D79" s="236"/>
      <c r="E79" s="236"/>
      <c r="F79" s="212"/>
      <c r="G79" s="236"/>
      <c r="H79" s="236"/>
      <c r="I79" s="236"/>
    </row>
    <row r="80" spans="1:48" x14ac:dyDescent="0.2">
      <c r="A80" s="186"/>
      <c r="B80" s="186"/>
      <c r="C80" s="214"/>
      <c r="D80" s="186"/>
      <c r="E80" s="182" t="s">
        <v>321</v>
      </c>
      <c r="F80" s="182" t="s">
        <v>69</v>
      </c>
      <c r="G80" s="531" t="s">
        <v>322</v>
      </c>
      <c r="H80" s="531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</row>
    <row r="81" spans="3:8" s="186" customFormat="1" x14ac:dyDescent="0.2">
      <c r="C81" s="214"/>
      <c r="E81" s="212" t="s">
        <v>3</v>
      </c>
      <c r="F81" s="212">
        <f>Z69</f>
        <v>0</v>
      </c>
      <c r="G81" s="530">
        <v>50</v>
      </c>
      <c r="H81" s="530"/>
    </row>
    <row r="82" spans="3:8" s="186" customFormat="1" x14ac:dyDescent="0.2">
      <c r="C82" s="214"/>
      <c r="E82" s="212" t="s">
        <v>2</v>
      </c>
      <c r="F82" s="212">
        <f>AA69</f>
        <v>0</v>
      </c>
      <c r="G82" s="530">
        <v>45</v>
      </c>
      <c r="H82" s="530"/>
    </row>
    <row r="83" spans="3:8" s="186" customFormat="1" x14ac:dyDescent="0.2">
      <c r="C83" s="214"/>
      <c r="E83" s="212" t="s">
        <v>1</v>
      </c>
      <c r="F83" s="212">
        <f>Z68</f>
        <v>0</v>
      </c>
      <c r="G83" s="530">
        <v>40</v>
      </c>
      <c r="H83" s="530"/>
    </row>
    <row r="84" spans="3:8" s="186" customFormat="1" x14ac:dyDescent="0.2">
      <c r="C84" s="214"/>
      <c r="E84" s="212" t="s">
        <v>0</v>
      </c>
      <c r="F84" s="212">
        <f>AA68</f>
        <v>0</v>
      </c>
      <c r="G84" s="530">
        <v>35</v>
      </c>
      <c r="H84" s="530"/>
    </row>
    <row r="85" spans="3:8" s="186" customFormat="1" x14ac:dyDescent="0.2">
      <c r="C85" s="214"/>
      <c r="E85" s="212" t="s">
        <v>50</v>
      </c>
      <c r="F85" s="212">
        <f>AA64</f>
        <v>0</v>
      </c>
      <c r="G85" s="530">
        <v>23</v>
      </c>
      <c r="H85" s="530"/>
    </row>
    <row r="86" spans="3:8" s="186" customFormat="1" x14ac:dyDescent="0.2">
      <c r="C86" s="214"/>
      <c r="E86" s="212" t="s">
        <v>50</v>
      </c>
      <c r="F86" s="212">
        <f>AA63</f>
        <v>0</v>
      </c>
      <c r="G86" s="530">
        <v>23</v>
      </c>
      <c r="H86" s="530"/>
    </row>
    <row r="87" spans="3:8" s="186" customFormat="1" x14ac:dyDescent="0.2">
      <c r="C87" s="214"/>
      <c r="E87" s="212" t="s">
        <v>50</v>
      </c>
      <c r="F87" s="212">
        <f>AA62</f>
        <v>0</v>
      </c>
      <c r="G87" s="530">
        <v>23</v>
      </c>
      <c r="H87" s="530"/>
    </row>
    <row r="88" spans="3:8" s="186" customFormat="1" x14ac:dyDescent="0.2">
      <c r="C88" s="214"/>
      <c r="E88" s="212" t="s">
        <v>50</v>
      </c>
      <c r="F88" s="212">
        <f>AA61</f>
        <v>0</v>
      </c>
      <c r="G88" s="530">
        <v>23</v>
      </c>
      <c r="H88" s="530"/>
    </row>
    <row r="89" spans="3:8" s="186" customFormat="1" x14ac:dyDescent="0.2">
      <c r="C89" s="214"/>
      <c r="E89" s="212" t="s">
        <v>65</v>
      </c>
      <c r="F89" s="212"/>
      <c r="G89" s="530">
        <v>16</v>
      </c>
      <c r="H89" s="530"/>
    </row>
    <row r="90" spans="3:8" s="186" customFormat="1" x14ac:dyDescent="0.2">
      <c r="C90" s="214"/>
      <c r="E90" s="212" t="s">
        <v>66</v>
      </c>
      <c r="F90" s="212"/>
      <c r="G90" s="530">
        <v>15</v>
      </c>
      <c r="H90" s="530"/>
    </row>
    <row r="91" spans="3:8" s="186" customFormat="1" x14ac:dyDescent="0.2">
      <c r="C91" s="214"/>
      <c r="E91" s="212" t="s">
        <v>67</v>
      </c>
      <c r="F91" s="212"/>
      <c r="G91" s="530">
        <v>14</v>
      </c>
      <c r="H91" s="530"/>
    </row>
    <row r="92" spans="3:8" s="186" customFormat="1" x14ac:dyDescent="0.2">
      <c r="C92" s="214"/>
      <c r="E92" s="212" t="s">
        <v>68</v>
      </c>
      <c r="F92" s="212"/>
      <c r="G92" s="530">
        <v>13</v>
      </c>
      <c r="H92" s="530"/>
    </row>
    <row r="93" spans="3:8" s="186" customFormat="1" x14ac:dyDescent="0.2">
      <c r="C93" s="214"/>
      <c r="E93" s="236"/>
      <c r="F93" s="212"/>
    </row>
    <row r="94" spans="3:8" s="186" customFormat="1" x14ac:dyDescent="0.2">
      <c r="C94" s="214"/>
      <c r="E94" s="236"/>
      <c r="F94" s="212"/>
    </row>
    <row r="95" spans="3:8" s="186" customFormat="1" x14ac:dyDescent="0.2">
      <c r="C95" s="214"/>
      <c r="E95" s="236"/>
      <c r="F95" s="212"/>
    </row>
    <row r="96" spans="3:8" s="186" customFormat="1" x14ac:dyDescent="0.2">
      <c r="C96" s="214"/>
      <c r="E96" s="236"/>
      <c r="F96" s="212"/>
    </row>
    <row r="97" spans="3:6" s="186" customFormat="1" x14ac:dyDescent="0.2">
      <c r="C97" s="214"/>
      <c r="F97" s="212"/>
    </row>
    <row r="98" spans="3:6" s="186" customFormat="1" x14ac:dyDescent="0.2">
      <c r="C98" s="214"/>
      <c r="F98" s="212"/>
    </row>
    <row r="99" spans="3:6" s="186" customFormat="1" x14ac:dyDescent="0.2">
      <c r="C99" s="214"/>
      <c r="F99" s="212"/>
    </row>
    <row r="100" spans="3:6" s="186" customFormat="1" x14ac:dyDescent="0.2">
      <c r="C100" s="214"/>
      <c r="F100" s="212"/>
    </row>
    <row r="101" spans="3:6" s="186" customFormat="1" x14ac:dyDescent="0.2">
      <c r="C101" s="214"/>
      <c r="F101" s="212"/>
    </row>
    <row r="102" spans="3:6" s="186" customFormat="1" x14ac:dyDescent="0.2">
      <c r="C102" s="214"/>
      <c r="F102" s="212"/>
    </row>
    <row r="103" spans="3:6" s="186" customFormat="1" x14ac:dyDescent="0.2">
      <c r="C103" s="214"/>
      <c r="F103" s="212"/>
    </row>
    <row r="104" spans="3:6" s="186" customFormat="1" x14ac:dyDescent="0.2">
      <c r="C104" s="214"/>
      <c r="F104" s="212"/>
    </row>
    <row r="105" spans="3:6" s="186" customFormat="1" x14ac:dyDescent="0.2">
      <c r="C105" s="214"/>
      <c r="F105" s="212"/>
    </row>
    <row r="106" spans="3:6" s="186" customFormat="1" x14ac:dyDescent="0.2">
      <c r="C106" s="214"/>
      <c r="F106" s="212"/>
    </row>
    <row r="107" spans="3:6" s="186" customFormat="1" x14ac:dyDescent="0.2">
      <c r="C107" s="214"/>
      <c r="F107" s="212"/>
    </row>
    <row r="108" spans="3:6" s="186" customFormat="1" x14ac:dyDescent="0.2">
      <c r="C108" s="214"/>
      <c r="F108" s="212"/>
    </row>
    <row r="109" spans="3:6" s="186" customFormat="1" x14ac:dyDescent="0.2">
      <c r="C109" s="214"/>
      <c r="F109" s="212"/>
    </row>
    <row r="110" spans="3:6" s="186" customFormat="1" x14ac:dyDescent="0.2">
      <c r="C110" s="214"/>
      <c r="F110" s="212"/>
    </row>
    <row r="111" spans="3:6" s="186" customFormat="1" x14ac:dyDescent="0.2">
      <c r="C111" s="214"/>
      <c r="F111" s="212"/>
    </row>
    <row r="112" spans="3:6" s="186" customFormat="1" x14ac:dyDescent="0.2">
      <c r="C112" s="214"/>
      <c r="F112" s="212"/>
    </row>
    <row r="113" spans="3:6" s="186" customFormat="1" x14ac:dyDescent="0.2">
      <c r="C113" s="214"/>
      <c r="F113" s="212"/>
    </row>
    <row r="114" spans="3:6" s="186" customFormat="1" x14ac:dyDescent="0.2">
      <c r="C114" s="214"/>
      <c r="F114" s="212"/>
    </row>
    <row r="115" spans="3:6" s="186" customFormat="1" x14ac:dyDescent="0.2">
      <c r="C115" s="214"/>
      <c r="F115" s="212"/>
    </row>
    <row r="116" spans="3:6" s="186" customFormat="1" x14ac:dyDescent="0.2">
      <c r="C116" s="214"/>
      <c r="F116" s="212"/>
    </row>
    <row r="117" spans="3:6" s="186" customFormat="1" x14ac:dyDescent="0.2">
      <c r="C117" s="214"/>
      <c r="F117" s="212"/>
    </row>
    <row r="118" spans="3:6" s="186" customFormat="1" x14ac:dyDescent="0.2">
      <c r="C118" s="214"/>
      <c r="F118" s="212"/>
    </row>
    <row r="119" spans="3:6" s="186" customFormat="1" x14ac:dyDescent="0.2">
      <c r="C119" s="214"/>
      <c r="F119" s="212"/>
    </row>
    <row r="120" spans="3:6" s="186" customFormat="1" x14ac:dyDescent="0.2">
      <c r="C120" s="214"/>
      <c r="F120" s="212"/>
    </row>
    <row r="121" spans="3:6" s="186" customFormat="1" x14ac:dyDescent="0.2">
      <c r="C121" s="214"/>
      <c r="F121" s="212"/>
    </row>
    <row r="122" spans="3:6" s="186" customFormat="1" x14ac:dyDescent="0.2">
      <c r="C122" s="214"/>
      <c r="F122" s="212"/>
    </row>
    <row r="123" spans="3:6" s="186" customFormat="1" x14ac:dyDescent="0.2">
      <c r="C123" s="214"/>
      <c r="F123" s="212"/>
    </row>
    <row r="124" spans="3:6" s="186" customFormat="1" x14ac:dyDescent="0.2">
      <c r="C124" s="214"/>
      <c r="F124" s="212"/>
    </row>
    <row r="125" spans="3:6" s="186" customFormat="1" x14ac:dyDescent="0.2">
      <c r="C125" s="214"/>
      <c r="F125" s="212"/>
    </row>
    <row r="126" spans="3:6" s="186" customFormat="1" x14ac:dyDescent="0.2">
      <c r="C126" s="214"/>
      <c r="F126" s="212"/>
    </row>
    <row r="127" spans="3:6" s="186" customFormat="1" x14ac:dyDescent="0.2">
      <c r="C127" s="214"/>
      <c r="F127" s="212"/>
    </row>
    <row r="128" spans="3:6" s="186" customFormat="1" x14ac:dyDescent="0.2">
      <c r="C128" s="214"/>
      <c r="F128" s="212"/>
    </row>
    <row r="129" spans="3:6" s="186" customFormat="1" x14ac:dyDescent="0.2">
      <c r="C129" s="214"/>
      <c r="F129" s="212"/>
    </row>
    <row r="130" spans="3:6" s="186" customFormat="1" x14ac:dyDescent="0.2">
      <c r="C130" s="214"/>
      <c r="F130" s="212"/>
    </row>
    <row r="131" spans="3:6" s="186" customFormat="1" x14ac:dyDescent="0.2">
      <c r="C131" s="214"/>
      <c r="F131" s="212"/>
    </row>
    <row r="132" spans="3:6" s="186" customFormat="1" x14ac:dyDescent="0.2">
      <c r="C132" s="214"/>
      <c r="F132" s="212"/>
    </row>
    <row r="133" spans="3:6" s="186" customFormat="1" x14ac:dyDescent="0.2">
      <c r="C133" s="214"/>
      <c r="F133" s="212"/>
    </row>
    <row r="134" spans="3:6" s="186" customFormat="1" x14ac:dyDescent="0.2">
      <c r="C134" s="214"/>
      <c r="F134" s="212"/>
    </row>
    <row r="135" spans="3:6" s="186" customFormat="1" x14ac:dyDescent="0.2">
      <c r="C135" s="214"/>
      <c r="F135" s="212"/>
    </row>
    <row r="136" spans="3:6" s="186" customFormat="1" x14ac:dyDescent="0.2">
      <c r="C136" s="214"/>
      <c r="F136" s="212"/>
    </row>
    <row r="137" spans="3:6" s="186" customFormat="1" x14ac:dyDescent="0.2">
      <c r="C137" s="214"/>
      <c r="F137" s="212"/>
    </row>
    <row r="138" spans="3:6" s="186" customFormat="1" x14ac:dyDescent="0.2">
      <c r="C138" s="214"/>
      <c r="F138" s="212"/>
    </row>
    <row r="139" spans="3:6" s="186" customFormat="1" x14ac:dyDescent="0.2">
      <c r="C139" s="214"/>
      <c r="F139" s="212"/>
    </row>
    <row r="140" spans="3:6" s="186" customFormat="1" x14ac:dyDescent="0.2">
      <c r="C140" s="214"/>
      <c r="F140" s="212"/>
    </row>
    <row r="141" spans="3:6" s="186" customFormat="1" x14ac:dyDescent="0.2">
      <c r="C141" s="214"/>
      <c r="F141" s="212"/>
    </row>
    <row r="142" spans="3:6" s="186" customFormat="1" x14ac:dyDescent="0.2">
      <c r="C142" s="214"/>
      <c r="F142" s="212"/>
    </row>
    <row r="143" spans="3:6" s="186" customFormat="1" x14ac:dyDescent="0.2">
      <c r="C143" s="214"/>
      <c r="F143" s="212"/>
    </row>
    <row r="144" spans="3:6" s="186" customFormat="1" x14ac:dyDescent="0.2">
      <c r="C144" s="214"/>
      <c r="F144" s="212"/>
    </row>
    <row r="145" spans="3:6" s="186" customFormat="1" x14ac:dyDescent="0.2">
      <c r="C145" s="214"/>
      <c r="F145" s="212"/>
    </row>
    <row r="146" spans="3:6" s="186" customFormat="1" x14ac:dyDescent="0.2">
      <c r="C146" s="214"/>
      <c r="F146" s="212"/>
    </row>
    <row r="147" spans="3:6" s="186" customFormat="1" x14ac:dyDescent="0.2">
      <c r="C147" s="214"/>
      <c r="F147" s="212"/>
    </row>
    <row r="148" spans="3:6" s="186" customFormat="1" x14ac:dyDescent="0.2">
      <c r="C148" s="214"/>
      <c r="F148" s="212"/>
    </row>
    <row r="149" spans="3:6" s="186" customFormat="1" x14ac:dyDescent="0.2">
      <c r="C149" s="214"/>
      <c r="F149" s="212"/>
    </row>
    <row r="150" spans="3:6" s="186" customFormat="1" x14ac:dyDescent="0.2">
      <c r="C150" s="214"/>
      <c r="F150" s="212"/>
    </row>
    <row r="151" spans="3:6" s="186" customFormat="1" x14ac:dyDescent="0.2">
      <c r="C151" s="214"/>
      <c r="F151" s="212"/>
    </row>
    <row r="152" spans="3:6" s="186" customFormat="1" x14ac:dyDescent="0.2">
      <c r="C152" s="214"/>
      <c r="F152" s="212"/>
    </row>
    <row r="153" spans="3:6" s="186" customFormat="1" x14ac:dyDescent="0.2">
      <c r="C153" s="214"/>
      <c r="F153" s="212"/>
    </row>
  </sheetData>
  <sheetProtection password="C765" sheet="1" objects="1" scenarios="1"/>
  <protectedRanges>
    <protectedRange sqref="Q5:T7 H5:H8 F5:F8 D5:D8 I12:N17 I28:N33 I44:N49 F61:F64 H61:R64 F81:F92 F66:F69 H66:R69" name="Intervalo1" securityDescriptor="O:AOG:AOD:(A;;CC;;;AO)"/>
  </protectedRanges>
  <mergeCells count="70">
    <mergeCell ref="Q3:T3"/>
    <mergeCell ref="A1:T1"/>
    <mergeCell ref="G90:H90"/>
    <mergeCell ref="G91:H91"/>
    <mergeCell ref="G92:H92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S59:T60"/>
    <mergeCell ref="M55:N55"/>
    <mergeCell ref="O55:P55"/>
    <mergeCell ref="M56:N56"/>
    <mergeCell ref="O56:P56"/>
    <mergeCell ref="M53:N53"/>
    <mergeCell ref="A35:L35"/>
    <mergeCell ref="A51:L51"/>
    <mergeCell ref="A59:H59"/>
    <mergeCell ref="O53:P53"/>
    <mergeCell ref="A42:H42"/>
    <mergeCell ref="I42:N42"/>
    <mergeCell ref="O42:P43"/>
    <mergeCell ref="E43:F43"/>
    <mergeCell ref="G43:H43"/>
    <mergeCell ref="I43:J43"/>
    <mergeCell ref="K43:L43"/>
    <mergeCell ref="M43:N43"/>
    <mergeCell ref="M52:N52"/>
    <mergeCell ref="O52:P52"/>
    <mergeCell ref="M54:N54"/>
    <mergeCell ref="O54:P54"/>
    <mergeCell ref="A10:H10"/>
    <mergeCell ref="I10:N10"/>
    <mergeCell ref="O10:P11"/>
    <mergeCell ref="E11:F11"/>
    <mergeCell ref="G11:H11"/>
    <mergeCell ref="I11:J11"/>
    <mergeCell ref="K11:L11"/>
    <mergeCell ref="M11:N11"/>
    <mergeCell ref="A19:L19"/>
    <mergeCell ref="A26:H26"/>
    <mergeCell ref="I26:N26"/>
    <mergeCell ref="O26:P27"/>
    <mergeCell ref="E27:F27"/>
    <mergeCell ref="G27:H27"/>
    <mergeCell ref="I27:J27"/>
    <mergeCell ref="K27:L27"/>
    <mergeCell ref="M27:N27"/>
    <mergeCell ref="O65:P65"/>
    <mergeCell ref="Q65:R65"/>
    <mergeCell ref="S65:T65"/>
    <mergeCell ref="I59:N59"/>
    <mergeCell ref="E65:F65"/>
    <mergeCell ref="G65:H65"/>
    <mergeCell ref="I65:J65"/>
    <mergeCell ref="K65:L65"/>
    <mergeCell ref="M65:N65"/>
    <mergeCell ref="O60:P60"/>
    <mergeCell ref="Q60:R60"/>
    <mergeCell ref="E60:F60"/>
    <mergeCell ref="G60:H60"/>
    <mergeCell ref="I60:J60"/>
    <mergeCell ref="K60:L60"/>
    <mergeCell ref="M60:N6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40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4"/>
  <sheetViews>
    <sheetView tabSelected="1" zoomScaleNormal="100" zoomScalePageLayoutView="60" workbookViewId="0">
      <selection activeCell="G7" sqref="G7"/>
    </sheetView>
  </sheetViews>
  <sheetFormatPr defaultRowHeight="15" x14ac:dyDescent="0.2"/>
  <cols>
    <col min="1" max="1" width="2.44140625" style="445" customWidth="1"/>
    <col min="2" max="2" width="8.77734375" style="456" customWidth="1"/>
    <col min="3" max="3" width="12.33203125" style="457" customWidth="1"/>
    <col min="4" max="4" width="8.77734375" style="456" customWidth="1"/>
    <col min="5" max="5" width="19.21875" style="456" bestFit="1" customWidth="1"/>
    <col min="6" max="6" width="16.44140625" style="456" bestFit="1" customWidth="1"/>
    <col min="7" max="7" width="20.6640625" style="313" bestFit="1" customWidth="1"/>
    <col min="8" max="8" width="13.44140625" style="313" bestFit="1" customWidth="1"/>
    <col min="9" max="9" width="13.77734375" style="313" bestFit="1" customWidth="1"/>
    <col min="10" max="11" width="4.77734375" style="326" customWidth="1"/>
    <col min="12" max="21" width="4.77734375" style="313" customWidth="1"/>
    <col min="22" max="22" width="4.109375" style="445" hidden="1" customWidth="1"/>
    <col min="23" max="16384" width="8.88671875" style="313"/>
  </cols>
  <sheetData>
    <row r="1" spans="1:22" s="304" customFormat="1" ht="15" customHeight="1" thickBot="1" x14ac:dyDescent="0.25">
      <c r="A1" s="445"/>
      <c r="B1" s="500" t="s">
        <v>318</v>
      </c>
      <c r="C1" s="493" t="s">
        <v>293</v>
      </c>
      <c r="D1" s="494" t="s">
        <v>294</v>
      </c>
      <c r="E1" s="302" t="s">
        <v>319</v>
      </c>
      <c r="F1" s="303" t="s">
        <v>295</v>
      </c>
      <c r="G1" s="303" t="s">
        <v>463</v>
      </c>
      <c r="H1" s="480" t="s">
        <v>16</v>
      </c>
      <c r="I1" s="481" t="s">
        <v>15</v>
      </c>
      <c r="J1" s="592" t="s">
        <v>42</v>
      </c>
      <c r="K1" s="593"/>
      <c r="L1" s="594" t="s">
        <v>296</v>
      </c>
      <c r="M1" s="591"/>
      <c r="N1" s="590" t="s">
        <v>297</v>
      </c>
      <c r="O1" s="591"/>
      <c r="P1" s="590" t="s">
        <v>298</v>
      </c>
      <c r="Q1" s="591"/>
      <c r="R1" s="590" t="s">
        <v>299</v>
      </c>
      <c r="S1" s="591"/>
      <c r="T1" s="590" t="s">
        <v>300</v>
      </c>
      <c r="U1" s="591"/>
      <c r="V1" s="445"/>
    </row>
    <row r="2" spans="1:22" ht="15" customHeight="1" x14ac:dyDescent="0.2">
      <c r="B2" s="306" t="str">
        <f>'Andebol M'!D12</f>
        <v>AMA1</v>
      </c>
      <c r="C2" s="496">
        <f>'Andebol M'!B12</f>
        <v>42478</v>
      </c>
      <c r="D2" s="305" t="str">
        <f>'Andebol M'!C12</f>
        <v>10h00</v>
      </c>
      <c r="E2" s="489" t="s">
        <v>29</v>
      </c>
      <c r="F2" s="307" t="str">
        <f>'Andebol M'!E12</f>
        <v>PAV1 - EUL</v>
      </c>
      <c r="G2" s="307" t="s">
        <v>470</v>
      </c>
      <c r="H2" s="308" t="str">
        <f>'Andebol M'!G12</f>
        <v>AEFEP</v>
      </c>
      <c r="I2" s="309" t="str">
        <f>'Andebol M'!I12</f>
        <v>AAUM</v>
      </c>
      <c r="J2" s="310">
        <f>'Andebol M'!J$12</f>
        <v>0</v>
      </c>
      <c r="K2" s="311">
        <f>'Andebol M'!K$12</f>
        <v>0</v>
      </c>
      <c r="L2" s="312"/>
      <c r="M2" s="328"/>
      <c r="N2" s="327"/>
      <c r="O2" s="328"/>
      <c r="P2" s="327"/>
      <c r="Q2" s="328"/>
      <c r="R2" s="327"/>
      <c r="S2" s="328"/>
      <c r="T2" s="327"/>
      <c r="U2" s="328"/>
      <c r="V2" s="445" t="s">
        <v>486</v>
      </c>
    </row>
    <row r="3" spans="1:22" ht="15" customHeight="1" x14ac:dyDescent="0.2">
      <c r="B3" s="315" t="str">
        <f>'Andebol M'!D13</f>
        <v>AMA2</v>
      </c>
      <c r="C3" s="497">
        <f>'Andebol M'!B13</f>
        <v>42478</v>
      </c>
      <c r="D3" s="314" t="str">
        <f>'Andebol M'!C13</f>
        <v>10h00</v>
      </c>
      <c r="E3" s="490" t="s">
        <v>29</v>
      </c>
      <c r="F3" s="316" t="str">
        <f>'Andebol M'!E13</f>
        <v>CEDAR</v>
      </c>
      <c r="G3" s="316" t="s">
        <v>469</v>
      </c>
      <c r="H3" s="317" t="str">
        <f>'Andebol M'!G13</f>
        <v>FAIPL</v>
      </c>
      <c r="I3" s="318" t="str">
        <f>'Andebol M'!I13</f>
        <v>AEIST</v>
      </c>
      <c r="J3" s="319">
        <f>'Andebol M'!J$13</f>
        <v>0</v>
      </c>
      <c r="K3" s="320">
        <f>'Andebol M'!K$13</f>
        <v>0</v>
      </c>
      <c r="L3" s="312"/>
      <c r="M3" s="328"/>
      <c r="N3" s="327"/>
      <c r="O3" s="328"/>
      <c r="P3" s="327"/>
      <c r="Q3" s="328"/>
      <c r="R3" s="327"/>
      <c r="S3" s="328"/>
      <c r="T3" s="327"/>
      <c r="U3" s="328"/>
      <c r="V3" s="445" t="s">
        <v>486</v>
      </c>
    </row>
    <row r="4" spans="1:22" ht="15" customHeight="1" x14ac:dyDescent="0.2">
      <c r="B4" s="315" t="str">
        <f>'Basquetebol F'!D12</f>
        <v>BFA1</v>
      </c>
      <c r="C4" s="497">
        <f>'Basquetebol F'!B12</f>
        <v>42478</v>
      </c>
      <c r="D4" s="314" t="str">
        <f>'Basquetebol F'!C12</f>
        <v>10h00</v>
      </c>
      <c r="E4" s="490" t="s">
        <v>25</v>
      </c>
      <c r="F4" s="316" t="str">
        <f>'Basquetebol F'!E12</f>
        <v>SUS BARROSO</v>
      </c>
      <c r="G4" s="316" t="s">
        <v>475</v>
      </c>
      <c r="H4" s="317" t="str">
        <f>'Basquetebol F'!G12</f>
        <v>AAC</v>
      </c>
      <c r="I4" s="318" t="str">
        <f>'Basquetebol F'!I12</f>
        <v>AEISCTE-IUL</v>
      </c>
      <c r="J4" s="322">
        <f>'Basquetebol F'!J$12</f>
        <v>0</v>
      </c>
      <c r="K4" s="323">
        <f>'Basquetebol F'!K$12</f>
        <v>0</v>
      </c>
      <c r="L4" s="312"/>
      <c r="M4" s="328"/>
      <c r="N4" s="327"/>
      <c r="O4" s="328"/>
      <c r="P4" s="327"/>
      <c r="Q4" s="328"/>
      <c r="R4" s="327"/>
      <c r="S4" s="328"/>
      <c r="T4" s="327"/>
      <c r="U4" s="328"/>
      <c r="V4" s="445" t="s">
        <v>486</v>
      </c>
    </row>
    <row r="5" spans="1:22" ht="15" customHeight="1" x14ac:dyDescent="0.2">
      <c r="B5" s="315" t="str">
        <f>'Basquetebol F'!D13</f>
        <v>BFA2</v>
      </c>
      <c r="C5" s="497">
        <f>'Basquetebol F'!B13</f>
        <v>42478</v>
      </c>
      <c r="D5" s="314" t="str">
        <f>'Basquetebol F'!C13</f>
        <v>10h00</v>
      </c>
      <c r="E5" s="490" t="s">
        <v>25</v>
      </c>
      <c r="F5" s="316" t="str">
        <f>'Basquetebol F'!E13</f>
        <v>AEIST</v>
      </c>
      <c r="G5" s="316" t="s">
        <v>464</v>
      </c>
      <c r="H5" s="317" t="str">
        <f>'Basquetebol F'!G13</f>
        <v>AAUTAD</v>
      </c>
      <c r="I5" s="318" t="str">
        <f>'Basquetebol F'!I13</f>
        <v>AEFEUP</v>
      </c>
      <c r="J5" s="322">
        <f>'Basquetebol F'!J$13</f>
        <v>0</v>
      </c>
      <c r="K5" s="323">
        <f>'Basquetebol F'!K$13</f>
        <v>0</v>
      </c>
      <c r="L5" s="312"/>
      <c r="M5" s="328"/>
      <c r="N5" s="327"/>
      <c r="O5" s="328"/>
      <c r="P5" s="327"/>
      <c r="Q5" s="328"/>
      <c r="R5" s="327"/>
      <c r="S5" s="328"/>
      <c r="T5" s="327"/>
      <c r="U5" s="328"/>
      <c r="V5" s="445" t="s">
        <v>486</v>
      </c>
    </row>
    <row r="6" spans="1:22" ht="15" customHeight="1" x14ac:dyDescent="0.2">
      <c r="B6" s="315" t="str">
        <f>'Voleibol M'!C12</f>
        <v>VMA1</v>
      </c>
      <c r="C6" s="497">
        <f>'Voleibol M'!A12</f>
        <v>42478</v>
      </c>
      <c r="D6" s="314" t="str">
        <f>'Voleibol M'!B12</f>
        <v>10h00</v>
      </c>
      <c r="E6" s="490" t="s">
        <v>51</v>
      </c>
      <c r="F6" s="316" t="str">
        <f>'Voleibol M'!D12</f>
        <v>CASAL VISTOSO 1</v>
      </c>
      <c r="G6" s="316" t="s">
        <v>468</v>
      </c>
      <c r="H6" s="317" t="str">
        <f>'Voleibol M'!F12</f>
        <v>AAUAlg</v>
      </c>
      <c r="I6" s="318" t="str">
        <f>'Voleibol M'!H12</f>
        <v>IPP</v>
      </c>
      <c r="J6" s="322">
        <f>'Voleibol M'!O$12</f>
        <v>0</v>
      </c>
      <c r="K6" s="323">
        <f>'Voleibol M'!P$12</f>
        <v>0</v>
      </c>
      <c r="L6" s="324">
        <f>'Voleibol M'!I$12</f>
        <v>0</v>
      </c>
      <c r="M6" s="330">
        <f>'Voleibol M'!J$12</f>
        <v>0</v>
      </c>
      <c r="N6" s="332">
        <f>'Voleibol M'!K$12</f>
        <v>0</v>
      </c>
      <c r="O6" s="330">
        <f>'Voleibol M'!L$12</f>
        <v>0</v>
      </c>
      <c r="P6" s="332">
        <f>'Voleibol M'!M$12</f>
        <v>0</v>
      </c>
      <c r="Q6" s="330">
        <f>'Voleibol M'!N$12</f>
        <v>0</v>
      </c>
      <c r="R6" s="327"/>
      <c r="S6" s="328"/>
      <c r="T6" s="327"/>
      <c r="U6" s="328"/>
      <c r="V6" s="445" t="s">
        <v>486</v>
      </c>
    </row>
    <row r="7" spans="1:22" ht="15" customHeight="1" x14ac:dyDescent="0.2">
      <c r="B7" s="315" t="str">
        <f>'Voleibol M'!C13</f>
        <v>VMA2</v>
      </c>
      <c r="C7" s="497">
        <f>'Voleibol M'!A13</f>
        <v>42478</v>
      </c>
      <c r="D7" s="314" t="str">
        <f>'Voleibol M'!B13</f>
        <v>10h00</v>
      </c>
      <c r="E7" s="490" t="s">
        <v>51</v>
      </c>
      <c r="F7" s="316" t="str">
        <f>'Voleibol M'!D13</f>
        <v>CASAL VISTOSO 2</v>
      </c>
      <c r="G7" s="316" t="s">
        <v>468</v>
      </c>
      <c r="H7" s="317" t="str">
        <f>'Voleibol M'!F13</f>
        <v>AAUAv</v>
      </c>
      <c r="I7" s="318" t="str">
        <f>'Voleibol M'!H13</f>
        <v>AEFMH</v>
      </c>
      <c r="J7" s="322">
        <f>'Voleibol M'!O$13</f>
        <v>0</v>
      </c>
      <c r="K7" s="323">
        <f>'Voleibol M'!P$13</f>
        <v>0</v>
      </c>
      <c r="L7" s="324">
        <f>'Voleibol M'!I$13</f>
        <v>0</v>
      </c>
      <c r="M7" s="330">
        <f>'Voleibol M'!J$13</f>
        <v>0</v>
      </c>
      <c r="N7" s="332">
        <f>'Voleibol M'!K$13</f>
        <v>0</v>
      </c>
      <c r="O7" s="330">
        <f>'Voleibol M'!L$13</f>
        <v>0</v>
      </c>
      <c r="P7" s="332">
        <f>'Voleibol M'!M$13</f>
        <v>0</v>
      </c>
      <c r="Q7" s="330">
        <f>'Voleibol M'!N$13</f>
        <v>0</v>
      </c>
      <c r="R7" s="327"/>
      <c r="S7" s="328"/>
      <c r="T7" s="327"/>
      <c r="U7" s="328"/>
      <c r="V7" s="445" t="s">
        <v>486</v>
      </c>
    </row>
    <row r="8" spans="1:22" ht="15" customHeight="1" x14ac:dyDescent="0.2">
      <c r="B8" s="315" t="str">
        <f>'Futsal M'!D13</f>
        <v>FMPOA1</v>
      </c>
      <c r="C8" s="497">
        <f>'Futsal M'!B13</f>
        <v>42478</v>
      </c>
      <c r="D8" s="314" t="str">
        <f>'Futsal M'!C13</f>
        <v>10h00</v>
      </c>
      <c r="E8" s="490" t="s">
        <v>39</v>
      </c>
      <c r="F8" s="316" t="str">
        <f>'Futsal M'!E13</f>
        <v>AV. NOVAS</v>
      </c>
      <c r="G8" s="316" t="s">
        <v>465</v>
      </c>
      <c r="H8" s="317" t="str">
        <f>'Futsal M'!G13</f>
        <v>AEIST</v>
      </c>
      <c r="I8" s="318" t="str">
        <f>'Futsal M'!I13</f>
        <v>AEFADEUP</v>
      </c>
      <c r="J8" s="319">
        <f>'Futsal M'!J13</f>
        <v>0</v>
      </c>
      <c r="K8" s="320">
        <f>'Futsal M'!K13</f>
        <v>0</v>
      </c>
      <c r="L8" s="312"/>
      <c r="M8" s="328"/>
      <c r="N8" s="327"/>
      <c r="O8" s="328"/>
      <c r="P8" s="327"/>
      <c r="Q8" s="328"/>
      <c r="R8" s="327"/>
      <c r="S8" s="328"/>
      <c r="T8" s="327"/>
      <c r="U8" s="328"/>
      <c r="V8" s="445" t="s">
        <v>488</v>
      </c>
    </row>
    <row r="9" spans="1:22" ht="15" customHeight="1" x14ac:dyDescent="0.2">
      <c r="B9" s="315" t="str">
        <f>'Futsal M'!D25</f>
        <v>FMPOB1</v>
      </c>
      <c r="C9" s="497">
        <f>'Futsal M'!B25</f>
        <v>42478</v>
      </c>
      <c r="D9" s="314" t="str">
        <f>'Futsal M'!C25</f>
        <v>10h00</v>
      </c>
      <c r="E9" s="490" t="s">
        <v>39</v>
      </c>
      <c r="F9" s="316" t="str">
        <f>'Futsal M'!E25</f>
        <v>BAIRR BOAVISTA</v>
      </c>
      <c r="G9" s="316" t="s">
        <v>466</v>
      </c>
      <c r="H9" s="317" t="str">
        <f>'Futsal M'!G25</f>
        <v>AEFEP</v>
      </c>
      <c r="I9" s="318" t="str">
        <f>'Futsal M'!I25</f>
        <v>AEISEL</v>
      </c>
      <c r="J9" s="319">
        <f>'Futsal M'!J25</f>
        <v>0</v>
      </c>
      <c r="K9" s="320">
        <f>'Futsal M'!K25</f>
        <v>0</v>
      </c>
      <c r="L9" s="312"/>
      <c r="M9" s="328"/>
      <c r="N9" s="327"/>
      <c r="O9" s="328"/>
      <c r="P9" s="327"/>
      <c r="Q9" s="328"/>
      <c r="R9" s="327"/>
      <c r="S9" s="328"/>
      <c r="T9" s="327"/>
      <c r="U9" s="328"/>
      <c r="V9" s="445" t="s">
        <v>488</v>
      </c>
    </row>
    <row r="10" spans="1:22" ht="15" customHeight="1" x14ac:dyDescent="0.2">
      <c r="B10" s="315" t="str">
        <f>'Andebol M'!D29</f>
        <v>AMB1</v>
      </c>
      <c r="C10" s="497">
        <f>'Andebol M'!B29</f>
        <v>42478</v>
      </c>
      <c r="D10" s="314" t="str">
        <f>'Andebol M'!C29</f>
        <v>11h30</v>
      </c>
      <c r="E10" s="490" t="s">
        <v>29</v>
      </c>
      <c r="F10" s="316" t="str">
        <f>'Andebol M'!E29</f>
        <v>PAV1 - EUL</v>
      </c>
      <c r="G10" s="316" t="s">
        <v>470</v>
      </c>
      <c r="H10" s="317" t="str">
        <f>'Andebol M'!G29</f>
        <v>AEFCT</v>
      </c>
      <c r="I10" s="318" t="str">
        <f>'Andebol M'!I29</f>
        <v>AEFMH</v>
      </c>
      <c r="J10" s="319">
        <f>'Andebol M'!J$29</f>
        <v>0</v>
      </c>
      <c r="K10" s="320">
        <f>'Andebol M'!K$29</f>
        <v>0</v>
      </c>
      <c r="L10" s="312"/>
      <c r="M10" s="328"/>
      <c r="N10" s="327"/>
      <c r="O10" s="328"/>
      <c r="P10" s="327"/>
      <c r="Q10" s="328"/>
      <c r="R10" s="327"/>
      <c r="S10" s="328"/>
      <c r="T10" s="327"/>
      <c r="U10" s="328"/>
      <c r="V10" s="445" t="s">
        <v>486</v>
      </c>
    </row>
    <row r="11" spans="1:22" ht="15" customHeight="1" x14ac:dyDescent="0.2">
      <c r="B11" s="315" t="str">
        <f>'Andebol M'!D30</f>
        <v>AMB2</v>
      </c>
      <c r="C11" s="497">
        <f>'Andebol M'!B30</f>
        <v>42478</v>
      </c>
      <c r="D11" s="314" t="str">
        <f>'Andebol M'!C30</f>
        <v>11h30</v>
      </c>
      <c r="E11" s="490" t="s">
        <v>29</v>
      </c>
      <c r="F11" s="316" t="str">
        <f>'Andebol M'!E30</f>
        <v>CEDAR</v>
      </c>
      <c r="G11" s="316" t="s">
        <v>469</v>
      </c>
      <c r="H11" s="317" t="str">
        <f>'Andebol M'!G30</f>
        <v>AEFADEUP</v>
      </c>
      <c r="I11" s="318" t="str">
        <f>'Andebol M'!I30</f>
        <v>AAUAv</v>
      </c>
      <c r="J11" s="319">
        <f>'Andebol M'!J$30</f>
        <v>0</v>
      </c>
      <c r="K11" s="320">
        <f>'Andebol M'!K$30</f>
        <v>0</v>
      </c>
      <c r="L11" s="312"/>
      <c r="M11" s="328"/>
      <c r="N11" s="327"/>
      <c r="O11" s="328"/>
      <c r="P11" s="327"/>
      <c r="Q11" s="328"/>
      <c r="R11" s="327"/>
      <c r="S11" s="328"/>
      <c r="T11" s="327"/>
      <c r="U11" s="328"/>
      <c r="V11" s="445" t="s">
        <v>486</v>
      </c>
    </row>
    <row r="12" spans="1:22" ht="15" customHeight="1" x14ac:dyDescent="0.2">
      <c r="B12" s="315" t="str">
        <f>'Basquetebol F'!D28</f>
        <v>BFB1</v>
      </c>
      <c r="C12" s="497">
        <f>'Basquetebol F'!B28</f>
        <v>42478</v>
      </c>
      <c r="D12" s="314" t="str">
        <f>'Basquetebol F'!C28</f>
        <v>11h30</v>
      </c>
      <c r="E12" s="490" t="s">
        <v>25</v>
      </c>
      <c r="F12" s="316" t="str">
        <f>'Basquetebol F'!E28</f>
        <v>SUS BARROSO</v>
      </c>
      <c r="G12" s="316" t="s">
        <v>475</v>
      </c>
      <c r="H12" s="317" t="str">
        <f>'Basquetebol F'!G28</f>
        <v>NOVA</v>
      </c>
      <c r="I12" s="318" t="str">
        <f>'Basquetebol F'!I28</f>
        <v>AAUAv</v>
      </c>
      <c r="J12" s="322">
        <f>'Basquetebol F'!J$28</f>
        <v>0</v>
      </c>
      <c r="K12" s="323">
        <f>'Basquetebol F'!K$28</f>
        <v>0</v>
      </c>
      <c r="L12" s="312"/>
      <c r="M12" s="328"/>
      <c r="N12" s="327"/>
      <c r="O12" s="328"/>
      <c r="P12" s="327"/>
      <c r="Q12" s="328"/>
      <c r="R12" s="327"/>
      <c r="S12" s="328"/>
      <c r="T12" s="327"/>
      <c r="U12" s="328"/>
      <c r="V12" s="445" t="s">
        <v>486</v>
      </c>
    </row>
    <row r="13" spans="1:22" ht="15" customHeight="1" x14ac:dyDescent="0.2">
      <c r="B13" s="315" t="str">
        <f>'Basquetebol F'!D29</f>
        <v>BFB2</v>
      </c>
      <c r="C13" s="497">
        <f>'Basquetebol F'!B29</f>
        <v>42478</v>
      </c>
      <c r="D13" s="314" t="str">
        <f>'Basquetebol F'!C29</f>
        <v>11h30</v>
      </c>
      <c r="E13" s="490" t="s">
        <v>25</v>
      </c>
      <c r="F13" s="316" t="str">
        <f>'Basquetebol F'!E29</f>
        <v>AEIST</v>
      </c>
      <c r="G13" s="316" t="s">
        <v>464</v>
      </c>
      <c r="H13" s="317" t="str">
        <f>'Basquetebol F'!G29</f>
        <v>IPP</v>
      </c>
      <c r="I13" s="318" t="str">
        <f>'Basquetebol F'!I29</f>
        <v>AEFMH</v>
      </c>
      <c r="J13" s="322">
        <f>'Basquetebol F'!J$29</f>
        <v>0</v>
      </c>
      <c r="K13" s="323">
        <f>'Basquetebol F'!K$29</f>
        <v>0</v>
      </c>
      <c r="L13" s="312"/>
      <c r="M13" s="328"/>
      <c r="N13" s="327"/>
      <c r="O13" s="328"/>
      <c r="P13" s="327"/>
      <c r="Q13" s="328"/>
      <c r="R13" s="327"/>
      <c r="S13" s="328"/>
      <c r="T13" s="327"/>
      <c r="U13" s="328"/>
      <c r="V13" s="445" t="s">
        <v>486</v>
      </c>
    </row>
    <row r="14" spans="1:22" ht="15" customHeight="1" x14ac:dyDescent="0.2">
      <c r="B14" s="315" t="str">
        <f>'Voleibol M'!C28</f>
        <v>VMB1</v>
      </c>
      <c r="C14" s="497">
        <f>'Voleibol M'!A28</f>
        <v>42478</v>
      </c>
      <c r="D14" s="314" t="str">
        <f>'Voleibol M'!B28</f>
        <v>11h30</v>
      </c>
      <c r="E14" s="490" t="s">
        <v>51</v>
      </c>
      <c r="F14" s="316" t="str">
        <f>'Voleibol M'!D28</f>
        <v>CASAL VISTOSO 1</v>
      </c>
      <c r="G14" s="316" t="s">
        <v>468</v>
      </c>
      <c r="H14" s="317" t="str">
        <f>'Voleibol M'!F28</f>
        <v>NOVA</v>
      </c>
      <c r="I14" s="318" t="str">
        <f>'Voleibol M'!H28</f>
        <v>AAC</v>
      </c>
      <c r="J14" s="322">
        <f>'Voleibol M'!O$28</f>
        <v>0</v>
      </c>
      <c r="K14" s="323">
        <f>'Voleibol M'!P$28</f>
        <v>0</v>
      </c>
      <c r="L14" s="324">
        <f>'Voleibol M'!I$28</f>
        <v>0</v>
      </c>
      <c r="M14" s="330">
        <f>'Voleibol M'!J$28</f>
        <v>0</v>
      </c>
      <c r="N14" s="332">
        <f>'Voleibol M'!K$28</f>
        <v>0</v>
      </c>
      <c r="O14" s="330">
        <f>'Voleibol M'!L$28</f>
        <v>0</v>
      </c>
      <c r="P14" s="332">
        <f>'Voleibol M'!M$28</f>
        <v>0</v>
      </c>
      <c r="Q14" s="330">
        <f>'Voleibol M'!N$28</f>
        <v>0</v>
      </c>
      <c r="R14" s="327"/>
      <c r="S14" s="328"/>
      <c r="T14" s="327"/>
      <c r="U14" s="328"/>
      <c r="V14" s="445" t="s">
        <v>486</v>
      </c>
    </row>
    <row r="15" spans="1:22" ht="15" customHeight="1" x14ac:dyDescent="0.2">
      <c r="B15" s="315" t="str">
        <f>'Voleibol M'!C29</f>
        <v>VMB2</v>
      </c>
      <c r="C15" s="497">
        <f>'Voleibol M'!A29</f>
        <v>42478</v>
      </c>
      <c r="D15" s="314" t="str">
        <f>'Voleibol M'!B29</f>
        <v>11h30</v>
      </c>
      <c r="E15" s="490" t="s">
        <v>51</v>
      </c>
      <c r="F15" s="316" t="str">
        <f>'Voleibol M'!D29</f>
        <v>CASAL VISTOSO 2</v>
      </c>
      <c r="G15" s="316" t="s">
        <v>468</v>
      </c>
      <c r="H15" s="317" t="str">
        <f>'Voleibol M'!F29</f>
        <v>AECLSBE</v>
      </c>
      <c r="I15" s="318" t="str">
        <f>'Voleibol M'!H29</f>
        <v>AEFEUP</v>
      </c>
      <c r="J15" s="322">
        <f>'Voleibol M'!O$29</f>
        <v>0</v>
      </c>
      <c r="K15" s="323">
        <f>'Voleibol M'!P$29</f>
        <v>0</v>
      </c>
      <c r="L15" s="324">
        <f>'Voleibol M'!I$29</f>
        <v>0</v>
      </c>
      <c r="M15" s="330">
        <f>'Voleibol M'!J$29</f>
        <v>0</v>
      </c>
      <c r="N15" s="332">
        <f>'Voleibol M'!K$29</f>
        <v>0</v>
      </c>
      <c r="O15" s="330">
        <f>'Voleibol M'!L$29</f>
        <v>0</v>
      </c>
      <c r="P15" s="332">
        <f>'Voleibol M'!M$29</f>
        <v>0</v>
      </c>
      <c r="Q15" s="330">
        <f>'Voleibol M'!N$29</f>
        <v>0</v>
      </c>
      <c r="R15" s="327"/>
      <c r="S15" s="328"/>
      <c r="T15" s="327"/>
      <c r="U15" s="328"/>
      <c r="V15" s="445" t="s">
        <v>486</v>
      </c>
    </row>
    <row r="16" spans="1:22" ht="15" customHeight="1" x14ac:dyDescent="0.2">
      <c r="B16" s="315" t="str">
        <f>'Futsal M'!D45</f>
        <v>FMA1</v>
      </c>
      <c r="C16" s="497">
        <f>'Futsal M'!B45</f>
        <v>42478</v>
      </c>
      <c r="D16" s="314" t="str">
        <f>'Futsal M'!C45</f>
        <v>11h30</v>
      </c>
      <c r="E16" s="490" t="s">
        <v>39</v>
      </c>
      <c r="F16" s="316" t="str">
        <f>'Futsal M'!E45</f>
        <v>AV. NOVAS</v>
      </c>
      <c r="G16" s="316" t="s">
        <v>465</v>
      </c>
      <c r="H16" s="317" t="str">
        <f>'Futsal M'!G45</f>
        <v>AAUM</v>
      </c>
      <c r="I16" s="318" t="str">
        <f>'Futsal M'!I45</f>
        <v>AEISMAI</v>
      </c>
      <c r="J16" s="319">
        <f>'Futsal M'!J45</f>
        <v>0</v>
      </c>
      <c r="K16" s="320">
        <f>'Futsal M'!K45</f>
        <v>0</v>
      </c>
      <c r="L16" s="312"/>
      <c r="M16" s="328"/>
      <c r="N16" s="327"/>
      <c r="O16" s="328"/>
      <c r="P16" s="327"/>
      <c r="Q16" s="328"/>
      <c r="R16" s="327"/>
      <c r="S16" s="328"/>
      <c r="T16" s="327"/>
      <c r="U16" s="328"/>
      <c r="V16" s="445" t="s">
        <v>486</v>
      </c>
    </row>
    <row r="17" spans="2:22" ht="15" customHeight="1" x14ac:dyDescent="0.2">
      <c r="B17" s="315" t="str">
        <f>'Futebol 11 M'!D12</f>
        <v>FA1</v>
      </c>
      <c r="C17" s="497">
        <f>'Futebol 11 M'!B12</f>
        <v>42478</v>
      </c>
      <c r="D17" s="314" t="str">
        <f>'Futebol 11 M'!C12</f>
        <v>11h45</v>
      </c>
      <c r="E17" s="490" t="s">
        <v>320</v>
      </c>
      <c r="F17" s="316" t="str">
        <f>'Futebol 11 M'!E12</f>
        <v>SINTÉTICO 3</v>
      </c>
      <c r="G17" s="316" t="s">
        <v>470</v>
      </c>
      <c r="H17" s="317" t="str">
        <f>'Futebol 11 M'!G12</f>
        <v>IPV</v>
      </c>
      <c r="I17" s="318" t="str">
        <f>'Futebol 11 M'!I12</f>
        <v>AEIST</v>
      </c>
      <c r="J17" s="319">
        <f>'Futebol 11 M'!J$12</f>
        <v>0</v>
      </c>
      <c r="K17" s="320">
        <f>'Futebol 11 M'!K$12</f>
        <v>0</v>
      </c>
      <c r="L17" s="312"/>
      <c r="M17" s="328"/>
      <c r="N17" s="327"/>
      <c r="O17" s="328"/>
      <c r="P17" s="327"/>
      <c r="Q17" s="328"/>
      <c r="R17" s="327"/>
      <c r="S17" s="328"/>
      <c r="T17" s="327"/>
      <c r="U17" s="328"/>
      <c r="V17" s="445" t="s">
        <v>486</v>
      </c>
    </row>
    <row r="18" spans="2:22" ht="15" customHeight="1" x14ac:dyDescent="0.2">
      <c r="B18" s="315" t="str">
        <f>'Futebol 11 M'!D13</f>
        <v>FA2</v>
      </c>
      <c r="C18" s="497">
        <f>'Futebol 11 M'!B13</f>
        <v>42478</v>
      </c>
      <c r="D18" s="314" t="str">
        <f>'Futebol 11 M'!C13</f>
        <v>11h45</v>
      </c>
      <c r="E18" s="490" t="s">
        <v>320</v>
      </c>
      <c r="F18" s="316" t="str">
        <f>'Futebol 11 M'!E13</f>
        <v>SINTÉTICO 4</v>
      </c>
      <c r="G18" s="316" t="s">
        <v>470</v>
      </c>
      <c r="H18" s="317" t="str">
        <f>'Futebol 11 M'!G13</f>
        <v>AEFADEUP</v>
      </c>
      <c r="I18" s="318" t="str">
        <f>'Futebol 11 M'!I13</f>
        <v>AAUM</v>
      </c>
      <c r="J18" s="319">
        <f>'Futebol 11 M'!J$13</f>
        <v>0</v>
      </c>
      <c r="K18" s="320">
        <f>'Futebol 11 M'!K$13</f>
        <v>0</v>
      </c>
      <c r="L18" s="312"/>
      <c r="M18" s="328"/>
      <c r="N18" s="327"/>
      <c r="O18" s="328"/>
      <c r="P18" s="327"/>
      <c r="Q18" s="328"/>
      <c r="R18" s="327"/>
      <c r="S18" s="328"/>
      <c r="T18" s="327"/>
      <c r="U18" s="328"/>
      <c r="V18" s="445" t="s">
        <v>486</v>
      </c>
    </row>
    <row r="19" spans="2:22" ht="15" customHeight="1" x14ac:dyDescent="0.2">
      <c r="B19" s="315" t="str">
        <f>'Andebol M'!D46</f>
        <v>AMC1</v>
      </c>
      <c r="C19" s="497">
        <f>'Andebol M'!B46</f>
        <v>42478</v>
      </c>
      <c r="D19" s="314" t="str">
        <f>'Andebol M'!C46</f>
        <v>13h00</v>
      </c>
      <c r="E19" s="490" t="s">
        <v>29</v>
      </c>
      <c r="F19" s="316" t="str">
        <f>'Andebol M'!E46</f>
        <v>PAV1 - EUL</v>
      </c>
      <c r="G19" s="316" t="s">
        <v>470</v>
      </c>
      <c r="H19" s="317" t="str">
        <f>'Andebol M'!G46</f>
        <v>IPLeiria</v>
      </c>
      <c r="I19" s="318" t="str">
        <f>'Andebol M'!I46</f>
        <v>AEFEUP</v>
      </c>
      <c r="J19" s="319">
        <f>'Andebol M'!J$46</f>
        <v>0</v>
      </c>
      <c r="K19" s="321">
        <f>'Andebol M'!K$46</f>
        <v>0</v>
      </c>
      <c r="L19" s="312"/>
      <c r="M19" s="328"/>
      <c r="N19" s="327"/>
      <c r="O19" s="328"/>
      <c r="P19" s="327"/>
      <c r="Q19" s="328"/>
      <c r="R19" s="327"/>
      <c r="S19" s="328"/>
      <c r="T19" s="327"/>
      <c r="U19" s="328"/>
      <c r="V19" s="445" t="s">
        <v>486</v>
      </c>
    </row>
    <row r="20" spans="2:22" ht="15" customHeight="1" x14ac:dyDescent="0.2">
      <c r="B20" s="315" t="str">
        <f>'Andebol M'!D47</f>
        <v>AMC2</v>
      </c>
      <c r="C20" s="497">
        <f>'Andebol M'!B47</f>
        <v>42478</v>
      </c>
      <c r="D20" s="314" t="str">
        <f>'Andebol M'!C47</f>
        <v>13h00</v>
      </c>
      <c r="E20" s="490" t="s">
        <v>29</v>
      </c>
      <c r="F20" s="316" t="str">
        <f>'Andebol M'!E47</f>
        <v>CEDAR</v>
      </c>
      <c r="G20" s="316" t="s">
        <v>469</v>
      </c>
      <c r="H20" s="317" t="str">
        <f>'Andebol M'!G47</f>
        <v>AAC</v>
      </c>
      <c r="I20" s="318" t="str">
        <f>'Andebol M'!I47</f>
        <v>NOVA</v>
      </c>
      <c r="J20" s="319">
        <f>'Andebol M'!J$47</f>
        <v>0</v>
      </c>
      <c r="K20" s="321">
        <f>'Andebol M'!K$47</f>
        <v>0</v>
      </c>
      <c r="L20" s="312"/>
      <c r="M20" s="328"/>
      <c r="N20" s="327"/>
      <c r="O20" s="328"/>
      <c r="P20" s="327"/>
      <c r="Q20" s="328"/>
      <c r="R20" s="327"/>
      <c r="S20" s="328"/>
      <c r="T20" s="327"/>
      <c r="U20" s="328"/>
      <c r="V20" s="445" t="s">
        <v>486</v>
      </c>
    </row>
    <row r="21" spans="2:22" ht="15" customHeight="1" x14ac:dyDescent="0.2">
      <c r="B21" s="315" t="str">
        <f>'Voleibol M'!C44</f>
        <v>VMC1</v>
      </c>
      <c r="C21" s="497">
        <f>'Voleibol M'!A44</f>
        <v>42478</v>
      </c>
      <c r="D21" s="314" t="str">
        <f>'Voleibol M'!B44</f>
        <v>13h00</v>
      </c>
      <c r="E21" s="490" t="s">
        <v>51</v>
      </c>
      <c r="F21" s="316" t="str">
        <f>'Voleibol M'!D44</f>
        <v>CASAL VISTOSO 1</v>
      </c>
      <c r="G21" s="316" t="s">
        <v>468</v>
      </c>
      <c r="H21" s="317" t="str">
        <f>'Voleibol M'!F44</f>
        <v>AAULHT</v>
      </c>
      <c r="I21" s="318" t="str">
        <f>'Voleibol M'!H44</f>
        <v>AEIST</v>
      </c>
      <c r="J21" s="322">
        <f>'Voleibol M'!O$44</f>
        <v>0</v>
      </c>
      <c r="K21" s="325">
        <f>'Voleibol M'!P$44</f>
        <v>0</v>
      </c>
      <c r="L21" s="324">
        <f>'Voleibol M'!I$44</f>
        <v>0</v>
      </c>
      <c r="M21" s="331">
        <f>'Voleibol M'!J$44</f>
        <v>0</v>
      </c>
      <c r="N21" s="329">
        <f>'Voleibol M'!K$44</f>
        <v>0</v>
      </c>
      <c r="O21" s="331">
        <f>'Voleibol M'!L$44</f>
        <v>0</v>
      </c>
      <c r="P21" s="329">
        <f>'Voleibol M'!M$44</f>
        <v>0</v>
      </c>
      <c r="Q21" s="331">
        <f>'Voleibol M'!N$44</f>
        <v>0</v>
      </c>
      <c r="R21" s="327"/>
      <c r="S21" s="328"/>
      <c r="T21" s="327"/>
      <c r="U21" s="328"/>
      <c r="V21" s="445" t="s">
        <v>486</v>
      </c>
    </row>
    <row r="22" spans="2:22" ht="15" customHeight="1" x14ac:dyDescent="0.2">
      <c r="B22" s="315" t="str">
        <f>'Voleibol M'!C45</f>
        <v>VMC2</v>
      </c>
      <c r="C22" s="497">
        <f>'Voleibol M'!A45</f>
        <v>42478</v>
      </c>
      <c r="D22" s="314" t="str">
        <f>'Voleibol M'!B45</f>
        <v>13h00</v>
      </c>
      <c r="E22" s="490" t="s">
        <v>51</v>
      </c>
      <c r="F22" s="316" t="str">
        <f>'Voleibol M'!D45</f>
        <v>CASAL VISTOSO 2</v>
      </c>
      <c r="G22" s="316" t="s">
        <v>468</v>
      </c>
      <c r="H22" s="317" t="str">
        <f>'Voleibol M'!F45</f>
        <v>AEFEP</v>
      </c>
      <c r="I22" s="318" t="str">
        <f>'Voleibol M'!H45</f>
        <v>AAUM</v>
      </c>
      <c r="J22" s="322">
        <f>'Voleibol M'!O$45</f>
        <v>0</v>
      </c>
      <c r="K22" s="325">
        <f>'Voleibol M'!P$45</f>
        <v>0</v>
      </c>
      <c r="L22" s="324">
        <f>'Voleibol M'!I$45</f>
        <v>0</v>
      </c>
      <c r="M22" s="331">
        <f>'Voleibol M'!J$45</f>
        <v>0</v>
      </c>
      <c r="N22" s="329">
        <f>'Voleibol M'!K$45</f>
        <v>0</v>
      </c>
      <c r="O22" s="331">
        <f>'Voleibol M'!L$45</f>
        <v>0</v>
      </c>
      <c r="P22" s="329">
        <f>'Voleibol M'!M$45</f>
        <v>0</v>
      </c>
      <c r="Q22" s="331">
        <f>'Voleibol M'!N$45</f>
        <v>0</v>
      </c>
      <c r="R22" s="327"/>
      <c r="S22" s="328"/>
      <c r="T22" s="327"/>
      <c r="U22" s="328"/>
      <c r="V22" s="445" t="s">
        <v>486</v>
      </c>
    </row>
    <row r="23" spans="2:22" ht="15" customHeight="1" x14ac:dyDescent="0.2">
      <c r="B23" s="315" t="str">
        <f>'Futsal M'!D57</f>
        <v>FMB1</v>
      </c>
      <c r="C23" s="497">
        <f>'Futsal M'!B57</f>
        <v>42478</v>
      </c>
      <c r="D23" s="314" t="str">
        <f>'Futsal M'!C57</f>
        <v>13h00</v>
      </c>
      <c r="E23" s="490" t="s">
        <v>39</v>
      </c>
      <c r="F23" s="316" t="str">
        <f>'Futsal M'!E57</f>
        <v>AV. NOVAS</v>
      </c>
      <c r="G23" s="316" t="s">
        <v>465</v>
      </c>
      <c r="H23" s="317" t="str">
        <f>'Futsal M'!G57</f>
        <v>AEFMH</v>
      </c>
      <c r="I23" s="318" t="str">
        <f>'Futsal M'!I57</f>
        <v>IPLeiria</v>
      </c>
      <c r="J23" s="319">
        <f>'Futsal M'!J57</f>
        <v>0</v>
      </c>
      <c r="K23" s="320">
        <f>'Futsal M'!K57</f>
        <v>0</v>
      </c>
      <c r="L23" s="312"/>
      <c r="M23" s="328"/>
      <c r="N23" s="327"/>
      <c r="O23" s="328"/>
      <c r="P23" s="327"/>
      <c r="Q23" s="328"/>
      <c r="R23" s="327"/>
      <c r="S23" s="328"/>
      <c r="T23" s="327"/>
      <c r="U23" s="328"/>
      <c r="V23" s="445" t="s">
        <v>486</v>
      </c>
    </row>
    <row r="24" spans="2:22" ht="15" customHeight="1" x14ac:dyDescent="0.2">
      <c r="B24" s="315" t="str">
        <f>'Futsal M'!D69</f>
        <v>FMC1</v>
      </c>
      <c r="C24" s="497">
        <f>'Futsal M'!B69</f>
        <v>42478</v>
      </c>
      <c r="D24" s="314" t="str">
        <f>'Futsal M'!C69</f>
        <v>13h00</v>
      </c>
      <c r="E24" s="490" t="s">
        <v>39</v>
      </c>
      <c r="F24" s="316" t="str">
        <f>'Futsal M'!E69</f>
        <v>SUS BARROSO</v>
      </c>
      <c r="G24" s="316" t="s">
        <v>475</v>
      </c>
      <c r="H24" s="317" t="str">
        <f>'Futsal M'!G69</f>
        <v>AAFDL</v>
      </c>
      <c r="I24" s="318" t="str">
        <f>'Futsal M'!I69</f>
        <v>AAC</v>
      </c>
      <c r="J24" s="319">
        <f>'Futsal M'!J69</f>
        <v>0</v>
      </c>
      <c r="K24" s="320">
        <f>'Futsal M'!K69</f>
        <v>0</v>
      </c>
      <c r="L24" s="312"/>
      <c r="M24" s="328"/>
      <c r="N24" s="327"/>
      <c r="O24" s="328"/>
      <c r="P24" s="327"/>
      <c r="Q24" s="328"/>
      <c r="R24" s="327"/>
      <c r="S24" s="328"/>
      <c r="T24" s="327"/>
      <c r="U24" s="328"/>
      <c r="V24" s="445" t="s">
        <v>486</v>
      </c>
    </row>
    <row r="25" spans="2:22" ht="15" customHeight="1" x14ac:dyDescent="0.2">
      <c r="B25" s="315" t="str">
        <f>'Andebol M'!D14</f>
        <v>AMA3</v>
      </c>
      <c r="C25" s="497">
        <f>'Andebol M'!B14</f>
        <v>42478</v>
      </c>
      <c r="D25" s="314" t="str">
        <f>'Andebol M'!C14</f>
        <v>14h30</v>
      </c>
      <c r="E25" s="490" t="s">
        <v>29</v>
      </c>
      <c r="F25" s="316" t="str">
        <f>'Andebol M'!E14</f>
        <v>PAV1 - EUL</v>
      </c>
      <c r="G25" s="316" t="s">
        <v>470</v>
      </c>
      <c r="H25" s="317" t="str">
        <f>'Andebol M'!G14</f>
        <v>FAIPL</v>
      </c>
      <c r="I25" s="318" t="str">
        <f>'Andebol M'!I14</f>
        <v>AAUM</v>
      </c>
      <c r="J25" s="319">
        <f>'Andebol M'!J$14</f>
        <v>0</v>
      </c>
      <c r="K25" s="320">
        <f>'Andebol M'!K$14</f>
        <v>0</v>
      </c>
      <c r="L25" s="312"/>
      <c r="M25" s="328"/>
      <c r="N25" s="327"/>
      <c r="O25" s="328"/>
      <c r="P25" s="327"/>
      <c r="Q25" s="328"/>
      <c r="R25" s="327"/>
      <c r="S25" s="328"/>
      <c r="T25" s="327"/>
      <c r="U25" s="328"/>
      <c r="V25" s="445" t="s">
        <v>486</v>
      </c>
    </row>
    <row r="26" spans="2:22" ht="15" customHeight="1" x14ac:dyDescent="0.2">
      <c r="B26" s="315" t="str">
        <f>'Andebol M'!D15</f>
        <v>AMA4</v>
      </c>
      <c r="C26" s="497">
        <f>'Andebol M'!B15</f>
        <v>42478</v>
      </c>
      <c r="D26" s="314" t="str">
        <f>'Andebol M'!C15</f>
        <v>14h30</v>
      </c>
      <c r="E26" s="490" t="s">
        <v>29</v>
      </c>
      <c r="F26" s="316" t="str">
        <f>'Andebol M'!E15</f>
        <v>CEDAR</v>
      </c>
      <c r="G26" s="316" t="s">
        <v>469</v>
      </c>
      <c r="H26" s="317" t="str">
        <f>'Andebol M'!G15</f>
        <v>AEIST</v>
      </c>
      <c r="I26" s="318" t="str">
        <f>'Andebol M'!I15</f>
        <v>AEFEP</v>
      </c>
      <c r="J26" s="319">
        <f>'Andebol M'!J$15</f>
        <v>0</v>
      </c>
      <c r="K26" s="320">
        <f>'Andebol M'!K$15</f>
        <v>0</v>
      </c>
      <c r="L26" s="312"/>
      <c r="M26" s="328"/>
      <c r="N26" s="327"/>
      <c r="O26" s="328"/>
      <c r="P26" s="327"/>
      <c r="Q26" s="328"/>
      <c r="R26" s="327"/>
      <c r="S26" s="328"/>
      <c r="T26" s="327"/>
      <c r="U26" s="328"/>
      <c r="V26" s="445" t="s">
        <v>486</v>
      </c>
    </row>
    <row r="27" spans="2:22" ht="15" customHeight="1" x14ac:dyDescent="0.2">
      <c r="B27" s="315" t="str">
        <f>'Basquetebol F'!D14</f>
        <v>BFA3</v>
      </c>
      <c r="C27" s="497">
        <f>'Basquetebol F'!B14</f>
        <v>42478</v>
      </c>
      <c r="D27" s="314" t="str">
        <f>'Basquetebol F'!C14</f>
        <v>14h30</v>
      </c>
      <c r="E27" s="490" t="s">
        <v>25</v>
      </c>
      <c r="F27" s="316" t="str">
        <f>'Basquetebol F'!E14</f>
        <v>AEIST</v>
      </c>
      <c r="G27" s="316" t="s">
        <v>464</v>
      </c>
      <c r="H27" s="317" t="str">
        <f>'Basquetebol F'!G14</f>
        <v>AAUTAD</v>
      </c>
      <c r="I27" s="318" t="str">
        <f>'Basquetebol F'!I14</f>
        <v>AEISCTE-IUL</v>
      </c>
      <c r="J27" s="322">
        <f>'Basquetebol F'!J$14</f>
        <v>0</v>
      </c>
      <c r="K27" s="323">
        <f>'Basquetebol F'!K$14</f>
        <v>0</v>
      </c>
      <c r="L27" s="312"/>
      <c r="M27" s="328"/>
      <c r="N27" s="327"/>
      <c r="O27" s="328"/>
      <c r="P27" s="327"/>
      <c r="Q27" s="328"/>
      <c r="R27" s="327"/>
      <c r="S27" s="328"/>
      <c r="T27" s="327"/>
      <c r="U27" s="328"/>
      <c r="V27" s="445" t="s">
        <v>486</v>
      </c>
    </row>
    <row r="28" spans="2:22" ht="15" customHeight="1" x14ac:dyDescent="0.2">
      <c r="B28" s="315" t="str">
        <f>'Voleibol M'!C14</f>
        <v>VMA3</v>
      </c>
      <c r="C28" s="497">
        <f>'Voleibol M'!A14</f>
        <v>42478</v>
      </c>
      <c r="D28" s="314" t="str">
        <f>'Voleibol M'!B14</f>
        <v>14h30</v>
      </c>
      <c r="E28" s="490" t="s">
        <v>51</v>
      </c>
      <c r="F28" s="316" t="str">
        <f>'Voleibol M'!D14</f>
        <v>CASAL VISTOSO 2</v>
      </c>
      <c r="G28" s="316" t="s">
        <v>468</v>
      </c>
      <c r="H28" s="317" t="str">
        <f>'Voleibol M'!F14</f>
        <v>AAUAv</v>
      </c>
      <c r="I28" s="318" t="str">
        <f>'Voleibol M'!H14</f>
        <v>IPP</v>
      </c>
      <c r="J28" s="322">
        <f>'Voleibol M'!O$14</f>
        <v>0</v>
      </c>
      <c r="K28" s="323">
        <f>'Voleibol M'!P$14</f>
        <v>0</v>
      </c>
      <c r="L28" s="324">
        <f>'Voleibol M'!I$14</f>
        <v>0</v>
      </c>
      <c r="M28" s="330">
        <f>'Voleibol M'!J$14</f>
        <v>0</v>
      </c>
      <c r="N28" s="332">
        <f>'Voleibol M'!K$14</f>
        <v>0</v>
      </c>
      <c r="O28" s="330">
        <f>'Voleibol M'!L$14</f>
        <v>0</v>
      </c>
      <c r="P28" s="332">
        <f>'Voleibol M'!M$14</f>
        <v>0</v>
      </c>
      <c r="Q28" s="330">
        <f>'Voleibol M'!N$14</f>
        <v>0</v>
      </c>
      <c r="R28" s="327"/>
      <c r="S28" s="328"/>
      <c r="T28" s="327"/>
      <c r="U28" s="328"/>
      <c r="V28" s="445" t="s">
        <v>486</v>
      </c>
    </row>
    <row r="29" spans="2:22" ht="15" customHeight="1" x14ac:dyDescent="0.2">
      <c r="B29" s="315" t="str">
        <f>'Voleibol M'!C15</f>
        <v>VMA4</v>
      </c>
      <c r="C29" s="497">
        <f>'Voleibol M'!A15</f>
        <v>42478</v>
      </c>
      <c r="D29" s="314" t="str">
        <f>'Voleibol M'!B15</f>
        <v>14h30</v>
      </c>
      <c r="E29" s="490" t="s">
        <v>51</v>
      </c>
      <c r="F29" s="316" t="str">
        <f>'Voleibol M'!D15</f>
        <v>CASAL VISTOSO 1</v>
      </c>
      <c r="G29" s="316" t="s">
        <v>468</v>
      </c>
      <c r="H29" s="317" t="str">
        <f>'Voleibol M'!F15</f>
        <v>AEFMH</v>
      </c>
      <c r="I29" s="318" t="str">
        <f>'Voleibol M'!H15</f>
        <v>AAUAlg</v>
      </c>
      <c r="J29" s="322">
        <f>'Voleibol M'!O$15</f>
        <v>0</v>
      </c>
      <c r="K29" s="323">
        <f>'Voleibol M'!P$15</f>
        <v>0</v>
      </c>
      <c r="L29" s="324">
        <f>'Voleibol M'!I$15</f>
        <v>0</v>
      </c>
      <c r="M29" s="330">
        <f>'Voleibol M'!J$15</f>
        <v>0</v>
      </c>
      <c r="N29" s="332">
        <f>'Voleibol M'!K$15</f>
        <v>0</v>
      </c>
      <c r="O29" s="330">
        <f>'Voleibol M'!L$15</f>
        <v>0</v>
      </c>
      <c r="P29" s="332">
        <f>'Voleibol M'!M$15</f>
        <v>0</v>
      </c>
      <c r="Q29" s="330">
        <f>'Voleibol M'!N$15</f>
        <v>0</v>
      </c>
      <c r="R29" s="327"/>
      <c r="S29" s="328"/>
      <c r="T29" s="327"/>
      <c r="U29" s="328"/>
      <c r="V29" s="445" t="s">
        <v>486</v>
      </c>
    </row>
    <row r="30" spans="2:22" ht="15" customHeight="1" x14ac:dyDescent="0.2">
      <c r="B30" s="315" t="str">
        <f>'Futsal M'!D14</f>
        <v>FMPOA2</v>
      </c>
      <c r="C30" s="497">
        <f>'Futsal M'!B14</f>
        <v>42478</v>
      </c>
      <c r="D30" s="314" t="str">
        <f>'Futsal M'!C14</f>
        <v>14h30</v>
      </c>
      <c r="E30" s="490" t="s">
        <v>39</v>
      </c>
      <c r="F30" s="316" t="str">
        <f>'Futsal M'!E14</f>
        <v>AV. NOVAS</v>
      </c>
      <c r="G30" s="316" t="s">
        <v>465</v>
      </c>
      <c r="H30" s="317" t="str">
        <f>'Futsal M'!G14</f>
        <v>AEFADEUP</v>
      </c>
      <c r="I30" s="318" t="str">
        <f>'Futsal M'!I14</f>
        <v>AAUAç</v>
      </c>
      <c r="J30" s="319">
        <f>'Futsal M'!J14</f>
        <v>0</v>
      </c>
      <c r="K30" s="320">
        <f>'Futsal M'!K14</f>
        <v>0</v>
      </c>
      <c r="L30" s="312"/>
      <c r="M30" s="328"/>
      <c r="N30" s="327"/>
      <c r="O30" s="328"/>
      <c r="P30" s="327"/>
      <c r="Q30" s="328"/>
      <c r="R30" s="327"/>
      <c r="S30" s="328"/>
      <c r="T30" s="327"/>
      <c r="U30" s="328"/>
      <c r="V30" s="445" t="s">
        <v>488</v>
      </c>
    </row>
    <row r="31" spans="2:22" ht="15" customHeight="1" x14ac:dyDescent="0.2">
      <c r="B31" s="315" t="str">
        <f>'Futsal M'!D26</f>
        <v>FMPOB2</v>
      </c>
      <c r="C31" s="497">
        <f>'Futsal M'!B26</f>
        <v>42478</v>
      </c>
      <c r="D31" s="314" t="str">
        <f>'Futsal M'!C26</f>
        <v>14h30</v>
      </c>
      <c r="E31" s="490" t="s">
        <v>39</v>
      </c>
      <c r="F31" s="316" t="str">
        <f>'Futsal M'!E26</f>
        <v>SUS BARROSO</v>
      </c>
      <c r="G31" s="316" t="s">
        <v>475</v>
      </c>
      <c r="H31" s="317" t="str">
        <f>'Futsal M'!G26</f>
        <v>AEISEL</v>
      </c>
      <c r="I31" s="318" t="str">
        <f>'Futsal M'!I26</f>
        <v>AAUBI</v>
      </c>
      <c r="J31" s="319">
        <f>'Futsal M'!J26</f>
        <v>0</v>
      </c>
      <c r="K31" s="320">
        <f>'Futsal M'!K26</f>
        <v>0</v>
      </c>
      <c r="L31" s="312"/>
      <c r="M31" s="328"/>
      <c r="N31" s="327"/>
      <c r="O31" s="328"/>
      <c r="P31" s="327"/>
      <c r="Q31" s="328"/>
      <c r="R31" s="327"/>
      <c r="S31" s="328"/>
      <c r="T31" s="327"/>
      <c r="U31" s="328"/>
      <c r="V31" s="445" t="s">
        <v>488</v>
      </c>
    </row>
    <row r="32" spans="2:22" ht="15" customHeight="1" x14ac:dyDescent="0.2">
      <c r="B32" s="315" t="str">
        <f>'Futebol 11 M'!D28</f>
        <v>FB1</v>
      </c>
      <c r="C32" s="497">
        <f>'Futebol 11 M'!B28</f>
        <v>42478</v>
      </c>
      <c r="D32" s="314" t="str">
        <f>'Futebol 11 M'!C28</f>
        <v>15h00</v>
      </c>
      <c r="E32" s="490" t="s">
        <v>320</v>
      </c>
      <c r="F32" s="316" t="str">
        <f>'Futebol 11 M'!E28</f>
        <v>SINTÉTICO 3</v>
      </c>
      <c r="G32" s="316" t="s">
        <v>470</v>
      </c>
      <c r="H32" s="317" t="str">
        <f>'Futebol 11 M'!G28</f>
        <v>AEFEUNL</v>
      </c>
      <c r="I32" s="318" t="str">
        <f>'Futebol 11 M'!I28</f>
        <v>AEFEUP</v>
      </c>
      <c r="J32" s="319">
        <f>'Futebol 11 M'!J$28</f>
        <v>0</v>
      </c>
      <c r="K32" s="320">
        <f>'Futebol 11 M'!K$28</f>
        <v>0</v>
      </c>
      <c r="L32" s="312"/>
      <c r="M32" s="328"/>
      <c r="N32" s="327"/>
      <c r="O32" s="328"/>
      <c r="P32" s="327"/>
      <c r="Q32" s="328"/>
      <c r="R32" s="327"/>
      <c r="S32" s="328"/>
      <c r="T32" s="327"/>
      <c r="U32" s="328"/>
      <c r="V32" s="445" t="s">
        <v>486</v>
      </c>
    </row>
    <row r="33" spans="2:22" ht="15" customHeight="1" x14ac:dyDescent="0.2">
      <c r="B33" s="315" t="str">
        <f>'Futebol 11 M'!D29</f>
        <v>FB2</v>
      </c>
      <c r="C33" s="497">
        <f>'Futebol 11 M'!B29</f>
        <v>42478</v>
      </c>
      <c r="D33" s="314" t="str">
        <f>'Futebol 11 M'!C29</f>
        <v>15h00</v>
      </c>
      <c r="E33" s="490" t="s">
        <v>320</v>
      </c>
      <c r="F33" s="316" t="str">
        <f>'Futebol 11 M'!E29</f>
        <v>SINTÉTICO 4</v>
      </c>
      <c r="G33" s="316" t="s">
        <v>470</v>
      </c>
      <c r="H33" s="317" t="str">
        <f>'Futebol 11 M'!G29</f>
        <v>AAUBI</v>
      </c>
      <c r="I33" s="318" t="str">
        <f>'Futebol 11 M'!I29</f>
        <v>A.Militar</v>
      </c>
      <c r="J33" s="319">
        <f>'Futebol 11 M'!J$29</f>
        <v>0</v>
      </c>
      <c r="K33" s="320">
        <f>'Futebol 11 M'!K$29</f>
        <v>0</v>
      </c>
      <c r="L33" s="312"/>
      <c r="M33" s="328"/>
      <c r="N33" s="327"/>
      <c r="O33" s="328"/>
      <c r="P33" s="327"/>
      <c r="Q33" s="328"/>
      <c r="R33" s="327"/>
      <c r="S33" s="328"/>
      <c r="T33" s="327"/>
      <c r="U33" s="328"/>
      <c r="V33" s="445" t="s">
        <v>486</v>
      </c>
    </row>
    <row r="34" spans="2:22" ht="15" customHeight="1" x14ac:dyDescent="0.2">
      <c r="B34" s="315" t="str">
        <f>'Andebol M'!D32</f>
        <v>AMB4</v>
      </c>
      <c r="C34" s="497">
        <f>'Andebol M'!B32</f>
        <v>42478</v>
      </c>
      <c r="D34" s="314" t="str">
        <f>'Andebol M'!C32</f>
        <v>16h00</v>
      </c>
      <c r="E34" s="490" t="s">
        <v>29</v>
      </c>
      <c r="F34" s="316" t="str">
        <f>'Andebol M'!E32</f>
        <v>CEDAR</v>
      </c>
      <c r="G34" s="316" t="s">
        <v>469</v>
      </c>
      <c r="H34" s="317" t="str">
        <f>'Andebol M'!G32</f>
        <v>AAUAv</v>
      </c>
      <c r="I34" s="318" t="str">
        <f>'Andebol M'!I32</f>
        <v>AEFCT</v>
      </c>
      <c r="J34" s="319">
        <f>'Andebol M'!J$32</f>
        <v>0</v>
      </c>
      <c r="K34" s="320">
        <f>'Andebol M'!K$32</f>
        <v>0</v>
      </c>
      <c r="L34" s="312"/>
      <c r="M34" s="328"/>
      <c r="N34" s="327"/>
      <c r="O34" s="328"/>
      <c r="P34" s="327"/>
      <c r="Q34" s="328"/>
      <c r="R34" s="327"/>
      <c r="S34" s="328"/>
      <c r="T34" s="327"/>
      <c r="U34" s="328"/>
      <c r="V34" s="445" t="s">
        <v>486</v>
      </c>
    </row>
    <row r="35" spans="2:22" ht="15" customHeight="1" x14ac:dyDescent="0.2">
      <c r="B35" s="315" t="str">
        <f>'Andebol M'!D31</f>
        <v>AMB3</v>
      </c>
      <c r="C35" s="497">
        <f>'Andebol M'!B31</f>
        <v>42478</v>
      </c>
      <c r="D35" s="314" t="str">
        <f>'Andebol M'!C31</f>
        <v>16h00</v>
      </c>
      <c r="E35" s="490" t="s">
        <v>29</v>
      </c>
      <c r="F35" s="316" t="str">
        <f>'Andebol M'!E31</f>
        <v>PAV1 - EUL</v>
      </c>
      <c r="G35" s="316" t="s">
        <v>470</v>
      </c>
      <c r="H35" s="317" t="str">
        <f>'Andebol M'!G31</f>
        <v>AEFADEUP</v>
      </c>
      <c r="I35" s="318" t="str">
        <f>'Andebol M'!I31</f>
        <v>AEFMH</v>
      </c>
      <c r="J35" s="319">
        <f>'Andebol M'!J$31</f>
        <v>0</v>
      </c>
      <c r="K35" s="320">
        <f>'Andebol M'!K$31</f>
        <v>0</v>
      </c>
      <c r="L35" s="312"/>
      <c r="M35" s="328"/>
      <c r="N35" s="327"/>
      <c r="O35" s="328"/>
      <c r="P35" s="327"/>
      <c r="Q35" s="328"/>
      <c r="R35" s="327"/>
      <c r="S35" s="328"/>
      <c r="T35" s="327"/>
      <c r="U35" s="328"/>
      <c r="V35" s="445" t="s">
        <v>486</v>
      </c>
    </row>
    <row r="36" spans="2:22" ht="15" customHeight="1" x14ac:dyDescent="0.2">
      <c r="B36" s="315" t="str">
        <f>'Basquetebol F'!D15</f>
        <v>BFA4</v>
      </c>
      <c r="C36" s="497">
        <f>'Basquetebol F'!B15</f>
        <v>42478</v>
      </c>
      <c r="D36" s="314" t="str">
        <f>'Basquetebol F'!C15</f>
        <v>16h00</v>
      </c>
      <c r="E36" s="490" t="s">
        <v>25</v>
      </c>
      <c r="F36" s="316" t="str">
        <f>'Basquetebol F'!E15</f>
        <v>AEIST</v>
      </c>
      <c r="G36" s="316" t="s">
        <v>464</v>
      </c>
      <c r="H36" s="317" t="str">
        <f>'Basquetebol F'!G15</f>
        <v>AEFEUP</v>
      </c>
      <c r="I36" s="318" t="str">
        <f>'Basquetebol F'!I15</f>
        <v>AAC</v>
      </c>
      <c r="J36" s="322">
        <f>'Basquetebol F'!J$15</f>
        <v>0</v>
      </c>
      <c r="K36" s="323">
        <f>'Basquetebol F'!K$15</f>
        <v>0</v>
      </c>
      <c r="L36" s="312"/>
      <c r="M36" s="328"/>
      <c r="N36" s="327"/>
      <c r="O36" s="328"/>
      <c r="P36" s="327"/>
      <c r="Q36" s="328"/>
      <c r="R36" s="327"/>
      <c r="S36" s="328"/>
      <c r="T36" s="327"/>
      <c r="U36" s="328"/>
      <c r="V36" s="445" t="s">
        <v>486</v>
      </c>
    </row>
    <row r="37" spans="2:22" ht="15" customHeight="1" x14ac:dyDescent="0.2">
      <c r="B37" s="315" t="str">
        <f>'Voleibol M'!C30</f>
        <v>VMB3</v>
      </c>
      <c r="C37" s="497">
        <f>'Voleibol M'!A30</f>
        <v>42478</v>
      </c>
      <c r="D37" s="314" t="str">
        <f>'Voleibol M'!B30</f>
        <v>16h00</v>
      </c>
      <c r="E37" s="490" t="s">
        <v>51</v>
      </c>
      <c r="F37" s="316" t="str">
        <f>'Voleibol M'!D30</f>
        <v>CASAL VISTOSO 2</v>
      </c>
      <c r="G37" s="316" t="s">
        <v>468</v>
      </c>
      <c r="H37" s="317" t="str">
        <f>'Voleibol M'!F30</f>
        <v>AECLSBE</v>
      </c>
      <c r="I37" s="318" t="str">
        <f>'Voleibol M'!H30</f>
        <v>AAC</v>
      </c>
      <c r="J37" s="322">
        <f>'Voleibol M'!O$30</f>
        <v>0</v>
      </c>
      <c r="K37" s="323">
        <f>'Voleibol M'!P$30</f>
        <v>0</v>
      </c>
      <c r="L37" s="324">
        <f>'Voleibol M'!I$30</f>
        <v>0</v>
      </c>
      <c r="M37" s="330">
        <f>'Voleibol M'!J$30</f>
        <v>0</v>
      </c>
      <c r="N37" s="332">
        <f>'Voleibol M'!K$30</f>
        <v>0</v>
      </c>
      <c r="O37" s="330">
        <f>'Voleibol M'!L$30</f>
        <v>0</v>
      </c>
      <c r="P37" s="332">
        <f>'Voleibol M'!M$30</f>
        <v>0</v>
      </c>
      <c r="Q37" s="330">
        <f>'Voleibol M'!N$30</f>
        <v>0</v>
      </c>
      <c r="R37" s="327"/>
      <c r="S37" s="328"/>
      <c r="T37" s="327"/>
      <c r="U37" s="328"/>
      <c r="V37" s="445" t="s">
        <v>486</v>
      </c>
    </row>
    <row r="38" spans="2:22" ht="15" customHeight="1" x14ac:dyDescent="0.2">
      <c r="B38" s="315" t="str">
        <f>'Voleibol M'!C31</f>
        <v>VMB4</v>
      </c>
      <c r="C38" s="497">
        <f>'Voleibol M'!A31</f>
        <v>42478</v>
      </c>
      <c r="D38" s="314" t="str">
        <f>'Voleibol M'!B31</f>
        <v>16h00</v>
      </c>
      <c r="E38" s="490" t="s">
        <v>51</v>
      </c>
      <c r="F38" s="316" t="str">
        <f>'Voleibol M'!D31</f>
        <v>CASAL VISTOSO 1</v>
      </c>
      <c r="G38" s="316" t="s">
        <v>468</v>
      </c>
      <c r="H38" s="317" t="str">
        <f>'Voleibol M'!F31</f>
        <v>AEFEUP</v>
      </c>
      <c r="I38" s="318" t="str">
        <f>'Voleibol M'!H31</f>
        <v>NOVA</v>
      </c>
      <c r="J38" s="322">
        <f>'Voleibol M'!O$31</f>
        <v>0</v>
      </c>
      <c r="K38" s="323">
        <f>'Voleibol M'!P$31</f>
        <v>0</v>
      </c>
      <c r="L38" s="324">
        <f>'Voleibol M'!I$31</f>
        <v>0</v>
      </c>
      <c r="M38" s="330">
        <f>'Voleibol M'!J$31</f>
        <v>0</v>
      </c>
      <c r="N38" s="332">
        <f>'Voleibol M'!K$31</f>
        <v>0</v>
      </c>
      <c r="O38" s="330">
        <f>'Voleibol M'!L$31</f>
        <v>0</v>
      </c>
      <c r="P38" s="332">
        <f>'Voleibol M'!M$31</f>
        <v>0</v>
      </c>
      <c r="Q38" s="330">
        <f>'Voleibol M'!N$31</f>
        <v>0</v>
      </c>
      <c r="R38" s="327"/>
      <c r="S38" s="328"/>
      <c r="T38" s="327"/>
      <c r="U38" s="328"/>
      <c r="V38" s="445" t="s">
        <v>486</v>
      </c>
    </row>
    <row r="39" spans="2:22" ht="15" customHeight="1" x14ac:dyDescent="0.2">
      <c r="B39" s="315" t="str">
        <f>'Futsal M'!D81</f>
        <v>FMD1</v>
      </c>
      <c r="C39" s="497">
        <f>'Futsal M'!B81</f>
        <v>42478</v>
      </c>
      <c r="D39" s="314" t="str">
        <f>'Futsal M'!C81</f>
        <v>16h00</v>
      </c>
      <c r="E39" s="490" t="s">
        <v>39</v>
      </c>
      <c r="F39" s="316" t="str">
        <f>'Futsal M'!E81</f>
        <v>AV. NOVAS</v>
      </c>
      <c r="G39" s="316" t="s">
        <v>465</v>
      </c>
      <c r="H39" s="317" t="str">
        <f>'Futsal M'!G81</f>
        <v>AEFEUP</v>
      </c>
      <c r="I39" s="318" t="str">
        <f>'Futsal M'!I81</f>
        <v>AAULHT</v>
      </c>
      <c r="J39" s="319">
        <f>'Futsal M'!J81</f>
        <v>0</v>
      </c>
      <c r="K39" s="320">
        <f>'Futsal M'!K81</f>
        <v>0</v>
      </c>
      <c r="L39" s="312"/>
      <c r="M39" s="328"/>
      <c r="N39" s="327"/>
      <c r="O39" s="328"/>
      <c r="P39" s="327"/>
      <c r="Q39" s="328"/>
      <c r="R39" s="327"/>
      <c r="S39" s="328"/>
      <c r="T39" s="327"/>
      <c r="U39" s="328"/>
      <c r="V39" s="445" t="s">
        <v>486</v>
      </c>
    </row>
    <row r="40" spans="2:22" ht="15" customHeight="1" x14ac:dyDescent="0.2">
      <c r="B40" s="315" t="str">
        <f>'Futebol 11 M'!D44</f>
        <v>FC1</v>
      </c>
      <c r="C40" s="497">
        <f>'Futebol 11 M'!B44</f>
        <v>42478</v>
      </c>
      <c r="D40" s="314" t="str">
        <f>'Futebol 11 M'!C44</f>
        <v>16h30</v>
      </c>
      <c r="E40" s="490" t="s">
        <v>320</v>
      </c>
      <c r="F40" s="316" t="str">
        <f>'Futebol 11 M'!E44</f>
        <v>SINTÉTICO 3</v>
      </c>
      <c r="G40" s="316" t="s">
        <v>470</v>
      </c>
      <c r="H40" s="317" t="str">
        <f>'Futebol 11 M'!G44</f>
        <v>UCP-CRP</v>
      </c>
      <c r="I40" s="318" t="str">
        <f>'Futebol 11 M'!I44</f>
        <v>AAUE</v>
      </c>
      <c r="J40" s="319">
        <f>'Futebol 11 M'!J$44</f>
        <v>0</v>
      </c>
      <c r="K40" s="321">
        <f>'Futebol 11 M'!K$44</f>
        <v>0</v>
      </c>
      <c r="L40" s="312"/>
      <c r="M40" s="328"/>
      <c r="N40" s="327"/>
      <c r="O40" s="328"/>
      <c r="P40" s="327"/>
      <c r="Q40" s="328"/>
      <c r="R40" s="327"/>
      <c r="S40" s="328"/>
      <c r="T40" s="327"/>
      <c r="U40" s="328"/>
      <c r="V40" s="445" t="s">
        <v>486</v>
      </c>
    </row>
    <row r="41" spans="2:22" ht="15" customHeight="1" x14ac:dyDescent="0.2">
      <c r="B41" s="315" t="str">
        <f>'Futebol 11 M'!D45</f>
        <v>FC2</v>
      </c>
      <c r="C41" s="497">
        <f>'Futebol 11 M'!B45</f>
        <v>42478</v>
      </c>
      <c r="D41" s="314" t="str">
        <f>'Futebol 11 M'!C45</f>
        <v>16h30</v>
      </c>
      <c r="E41" s="490" t="s">
        <v>320</v>
      </c>
      <c r="F41" s="316" t="str">
        <f>'Futebol 11 M'!E45</f>
        <v>SINTÉTICO 4</v>
      </c>
      <c r="G41" s="316" t="s">
        <v>470</v>
      </c>
      <c r="H41" s="317" t="str">
        <f>'Futebol 11 M'!G45</f>
        <v>AEFML</v>
      </c>
      <c r="I41" s="318" t="str">
        <f>'Futebol 11 M'!I45</f>
        <v>aeISEP</v>
      </c>
      <c r="J41" s="319">
        <f>'Futebol 11 M'!J$45</f>
        <v>0</v>
      </c>
      <c r="K41" s="321">
        <f>'Futebol 11 M'!K$45</f>
        <v>0</v>
      </c>
      <c r="L41" s="312"/>
      <c r="M41" s="328"/>
      <c r="N41" s="327"/>
      <c r="O41" s="328"/>
      <c r="P41" s="327"/>
      <c r="Q41" s="328"/>
      <c r="R41" s="327"/>
      <c r="S41" s="328"/>
      <c r="T41" s="327"/>
      <c r="U41" s="328"/>
      <c r="V41" s="445" t="s">
        <v>486</v>
      </c>
    </row>
    <row r="42" spans="2:22" ht="15" customHeight="1" x14ac:dyDescent="0.2">
      <c r="B42" s="315" t="str">
        <f>'Andebol M'!D48</f>
        <v>AMC3</v>
      </c>
      <c r="C42" s="497">
        <f>'Andebol M'!B48</f>
        <v>42478</v>
      </c>
      <c r="D42" s="314" t="str">
        <f>'Andebol M'!C48</f>
        <v>17h30</v>
      </c>
      <c r="E42" s="490" t="s">
        <v>29</v>
      </c>
      <c r="F42" s="316" t="str">
        <f>'Andebol M'!E48</f>
        <v>PAV1 - EUL</v>
      </c>
      <c r="G42" s="316" t="s">
        <v>470</v>
      </c>
      <c r="H42" s="317" t="str">
        <f>'Andebol M'!G48</f>
        <v>AAC</v>
      </c>
      <c r="I42" s="318" t="str">
        <f>'Andebol M'!I48</f>
        <v>AEFEUP</v>
      </c>
      <c r="J42" s="319">
        <f>'Andebol M'!J$48</f>
        <v>0</v>
      </c>
      <c r="K42" s="321">
        <f>'Andebol M'!K$48</f>
        <v>0</v>
      </c>
      <c r="L42" s="312"/>
      <c r="M42" s="328"/>
      <c r="N42" s="327"/>
      <c r="O42" s="328"/>
      <c r="P42" s="327"/>
      <c r="Q42" s="328"/>
      <c r="R42" s="327"/>
      <c r="S42" s="328"/>
      <c r="T42" s="327"/>
      <c r="U42" s="328"/>
      <c r="V42" s="445" t="s">
        <v>486</v>
      </c>
    </row>
    <row r="43" spans="2:22" ht="15" customHeight="1" x14ac:dyDescent="0.2">
      <c r="B43" s="315" t="str">
        <f>'Andebol M'!D49</f>
        <v>AMC4</v>
      </c>
      <c r="C43" s="497">
        <f>'Andebol M'!B49</f>
        <v>42478</v>
      </c>
      <c r="D43" s="314" t="str">
        <f>'Andebol M'!C49</f>
        <v>17h30</v>
      </c>
      <c r="E43" s="490" t="s">
        <v>29</v>
      </c>
      <c r="F43" s="316" t="str">
        <f>'Andebol M'!E49</f>
        <v>CEDAR</v>
      </c>
      <c r="G43" s="316" t="s">
        <v>469</v>
      </c>
      <c r="H43" s="317" t="str">
        <f>'Andebol M'!G49</f>
        <v>NOVA</v>
      </c>
      <c r="I43" s="318" t="str">
        <f>'Andebol M'!I49</f>
        <v>IPLeiria</v>
      </c>
      <c r="J43" s="319">
        <f>'Andebol M'!J$49</f>
        <v>0</v>
      </c>
      <c r="K43" s="321">
        <f>'Andebol M'!K$49</f>
        <v>0</v>
      </c>
      <c r="L43" s="312"/>
      <c r="M43" s="328"/>
      <c r="N43" s="327"/>
      <c r="O43" s="328"/>
      <c r="P43" s="327"/>
      <c r="Q43" s="328"/>
      <c r="R43" s="327"/>
      <c r="S43" s="328"/>
      <c r="T43" s="327"/>
      <c r="U43" s="328"/>
      <c r="V43" s="445" t="s">
        <v>486</v>
      </c>
    </row>
    <row r="44" spans="2:22" ht="15" customHeight="1" x14ac:dyDescent="0.2">
      <c r="B44" s="315" t="str">
        <f>'Basquetebol F'!D30</f>
        <v>BFB3</v>
      </c>
      <c r="C44" s="497">
        <f>'Basquetebol F'!B30</f>
        <v>42478</v>
      </c>
      <c r="D44" s="314" t="str">
        <f>'Basquetebol F'!C30</f>
        <v>17h30</v>
      </c>
      <c r="E44" s="490" t="s">
        <v>25</v>
      </c>
      <c r="F44" s="316" t="str">
        <f>'Basquetebol F'!E30</f>
        <v>AEIST</v>
      </c>
      <c r="G44" s="316" t="s">
        <v>464</v>
      </c>
      <c r="H44" s="317" t="str">
        <f>'Basquetebol F'!G30</f>
        <v>IPP</v>
      </c>
      <c r="I44" s="318" t="str">
        <f>'Basquetebol F'!I30</f>
        <v>AAUAv</v>
      </c>
      <c r="J44" s="322">
        <f>'Basquetebol F'!J$30</f>
        <v>0</v>
      </c>
      <c r="K44" s="323">
        <f>'Basquetebol F'!K$30</f>
        <v>0</v>
      </c>
      <c r="L44" s="312"/>
      <c r="M44" s="328"/>
      <c r="N44" s="327"/>
      <c r="O44" s="328"/>
      <c r="P44" s="327"/>
      <c r="Q44" s="328"/>
      <c r="R44" s="327"/>
      <c r="S44" s="328"/>
      <c r="T44" s="327"/>
      <c r="U44" s="328"/>
      <c r="V44" s="445" t="s">
        <v>486</v>
      </c>
    </row>
    <row r="45" spans="2:22" ht="15" customHeight="1" x14ac:dyDescent="0.2">
      <c r="B45" s="315" t="str">
        <f>'Voleibol M'!C46</f>
        <v>VMC3</v>
      </c>
      <c r="C45" s="497">
        <f>'Voleibol M'!A46</f>
        <v>42478</v>
      </c>
      <c r="D45" s="314" t="str">
        <f>'Voleibol M'!B46</f>
        <v>17h30</v>
      </c>
      <c r="E45" s="490" t="s">
        <v>51</v>
      </c>
      <c r="F45" s="316" t="str">
        <f>'Voleibol M'!D46</f>
        <v>CASAL VISTOSO 2</v>
      </c>
      <c r="G45" s="316" t="s">
        <v>468</v>
      </c>
      <c r="H45" s="317" t="str">
        <f>'Voleibol M'!F46</f>
        <v>AEFEP</v>
      </c>
      <c r="I45" s="318" t="str">
        <f>'Voleibol M'!H46</f>
        <v>AEIST</v>
      </c>
      <c r="J45" s="322">
        <f>'Voleibol M'!O$46</f>
        <v>0</v>
      </c>
      <c r="K45" s="325">
        <f>'Voleibol M'!P$46</f>
        <v>0</v>
      </c>
      <c r="L45" s="324">
        <f>'Voleibol M'!I$46</f>
        <v>0</v>
      </c>
      <c r="M45" s="331">
        <f>'Voleibol M'!J$46</f>
        <v>0</v>
      </c>
      <c r="N45" s="329">
        <f>'Voleibol M'!K$46</f>
        <v>0</v>
      </c>
      <c r="O45" s="331">
        <f>'Voleibol M'!L$46</f>
        <v>0</v>
      </c>
      <c r="P45" s="329">
        <f>'Voleibol M'!M$46</f>
        <v>0</v>
      </c>
      <c r="Q45" s="331">
        <f>'Voleibol M'!N$46</f>
        <v>0</v>
      </c>
      <c r="R45" s="327"/>
      <c r="S45" s="328"/>
      <c r="T45" s="327"/>
      <c r="U45" s="328"/>
      <c r="V45" s="445" t="s">
        <v>486</v>
      </c>
    </row>
    <row r="46" spans="2:22" ht="15" customHeight="1" x14ac:dyDescent="0.2">
      <c r="B46" s="315" t="str">
        <f>'Voleibol M'!C47</f>
        <v>VMC4</v>
      </c>
      <c r="C46" s="497">
        <f>'Voleibol M'!A47</f>
        <v>42478</v>
      </c>
      <c r="D46" s="314" t="str">
        <f>'Voleibol M'!B47</f>
        <v>17h30</v>
      </c>
      <c r="E46" s="490" t="s">
        <v>51</v>
      </c>
      <c r="F46" s="316" t="str">
        <f>'Voleibol M'!D47</f>
        <v>CASAL VISTOSO 1</v>
      </c>
      <c r="G46" s="316" t="s">
        <v>468</v>
      </c>
      <c r="H46" s="317" t="str">
        <f>'Voleibol M'!F47</f>
        <v>AAUM</v>
      </c>
      <c r="I46" s="318" t="str">
        <f>'Voleibol M'!H47</f>
        <v>AAULHT</v>
      </c>
      <c r="J46" s="322">
        <f>'Voleibol M'!O$47</f>
        <v>0</v>
      </c>
      <c r="K46" s="325">
        <f>'Voleibol M'!P$47</f>
        <v>0</v>
      </c>
      <c r="L46" s="324">
        <f>'Voleibol M'!I$47</f>
        <v>0</v>
      </c>
      <c r="M46" s="331">
        <f>'Voleibol M'!J$47</f>
        <v>0</v>
      </c>
      <c r="N46" s="329">
        <f>'Voleibol M'!K$47</f>
        <v>0</v>
      </c>
      <c r="O46" s="331">
        <f>'Voleibol M'!L$47</f>
        <v>0</v>
      </c>
      <c r="P46" s="329">
        <f>'Voleibol M'!M$47</f>
        <v>0</v>
      </c>
      <c r="Q46" s="331">
        <f>'Voleibol M'!N$47</f>
        <v>0</v>
      </c>
      <c r="R46" s="327"/>
      <c r="S46" s="328"/>
      <c r="T46" s="327"/>
      <c r="U46" s="328"/>
      <c r="V46" s="445" t="s">
        <v>486</v>
      </c>
    </row>
    <row r="47" spans="2:22" ht="15" customHeight="1" x14ac:dyDescent="0.2">
      <c r="B47" s="315" t="str">
        <f>'Basquetebol F'!D31</f>
        <v>BFB4</v>
      </c>
      <c r="C47" s="497">
        <f>'Basquetebol F'!B31</f>
        <v>42478</v>
      </c>
      <c r="D47" s="314" t="str">
        <f>'Basquetebol F'!C31</f>
        <v>19h00</v>
      </c>
      <c r="E47" s="490" t="s">
        <v>25</v>
      </c>
      <c r="F47" s="316" t="str">
        <f>'Basquetebol F'!E31</f>
        <v>AEIST</v>
      </c>
      <c r="G47" s="316" t="s">
        <v>464</v>
      </c>
      <c r="H47" s="317" t="str">
        <f>'Basquetebol F'!G31</f>
        <v>AEFMH</v>
      </c>
      <c r="I47" s="318" t="str">
        <f>'Basquetebol F'!I31</f>
        <v>NOVA</v>
      </c>
      <c r="J47" s="322">
        <f>'Basquetebol F'!J$31</f>
        <v>0</v>
      </c>
      <c r="K47" s="323">
        <f>'Basquetebol F'!K$31</f>
        <v>0</v>
      </c>
      <c r="L47" s="312"/>
      <c r="M47" s="328"/>
      <c r="N47" s="327"/>
      <c r="O47" s="328"/>
      <c r="P47" s="327"/>
      <c r="Q47" s="328"/>
      <c r="R47" s="327"/>
      <c r="S47" s="328"/>
      <c r="T47" s="327"/>
      <c r="U47" s="328"/>
      <c r="V47" s="445" t="s">
        <v>486</v>
      </c>
    </row>
    <row r="48" spans="2:22" ht="15" customHeight="1" x14ac:dyDescent="0.2">
      <c r="B48" s="315" t="str">
        <f>'Futsal M'!D15</f>
        <v>FMPOA3</v>
      </c>
      <c r="C48" s="497">
        <f>'Futsal M'!B15</f>
        <v>42478</v>
      </c>
      <c r="D48" s="314" t="str">
        <f>'Futsal M'!C15</f>
        <v>19h00</v>
      </c>
      <c r="E48" s="490" t="s">
        <v>39</v>
      </c>
      <c r="F48" s="316" t="str">
        <f>'Futsal M'!E15</f>
        <v>PAV1 - EUL</v>
      </c>
      <c r="G48" s="316" t="s">
        <v>470</v>
      </c>
      <c r="H48" s="317" t="str">
        <f>'Futsal M'!G15</f>
        <v>AAUAç</v>
      </c>
      <c r="I48" s="318" t="str">
        <f>'Futsal M'!I15</f>
        <v>AEIST</v>
      </c>
      <c r="J48" s="319">
        <f>'Futsal M'!J15</f>
        <v>0</v>
      </c>
      <c r="K48" s="320">
        <f>'Futsal M'!K15</f>
        <v>0</v>
      </c>
      <c r="L48" s="312"/>
      <c r="M48" s="328"/>
      <c r="N48" s="327"/>
      <c r="O48" s="328"/>
      <c r="P48" s="327"/>
      <c r="Q48" s="328"/>
      <c r="R48" s="327"/>
      <c r="S48" s="328"/>
      <c r="T48" s="327"/>
      <c r="U48" s="328"/>
      <c r="V48" s="445" t="s">
        <v>488</v>
      </c>
    </row>
    <row r="49" spans="2:22" ht="15" customHeight="1" x14ac:dyDescent="0.2">
      <c r="B49" s="315" t="str">
        <f>'Futsal M'!D27</f>
        <v>FMPOB3</v>
      </c>
      <c r="C49" s="497">
        <f>'Futsal M'!B27</f>
        <v>42478</v>
      </c>
      <c r="D49" s="314" t="str">
        <f>'Futsal M'!C27</f>
        <v>19h00</v>
      </c>
      <c r="E49" s="490" t="s">
        <v>39</v>
      </c>
      <c r="F49" s="316" t="str">
        <f>'Futsal M'!E27</f>
        <v>CASAL VISTOSO</v>
      </c>
      <c r="G49" s="316" t="s">
        <v>468</v>
      </c>
      <c r="H49" s="317" t="str">
        <f>'Futsal M'!G27</f>
        <v>AAUBI</v>
      </c>
      <c r="I49" s="318" t="str">
        <f>'Futsal M'!I27</f>
        <v>AEFEP</v>
      </c>
      <c r="J49" s="319">
        <f>'Futsal M'!J27</f>
        <v>0</v>
      </c>
      <c r="K49" s="320">
        <f>'Futsal M'!K27</f>
        <v>0</v>
      </c>
      <c r="L49" s="312"/>
      <c r="M49" s="328"/>
      <c r="N49" s="327"/>
      <c r="O49" s="328"/>
      <c r="P49" s="327"/>
      <c r="Q49" s="328"/>
      <c r="R49" s="327"/>
      <c r="S49" s="328"/>
      <c r="T49" s="327"/>
      <c r="U49" s="328"/>
      <c r="V49" s="445" t="s">
        <v>488</v>
      </c>
    </row>
    <row r="50" spans="2:22" ht="15" customHeight="1" x14ac:dyDescent="0.2">
      <c r="B50" s="315" t="str">
        <f>'Basquetebol M'!D12</f>
        <v>BMA1</v>
      </c>
      <c r="C50" s="497">
        <f>'Basquetebol M'!B12</f>
        <v>42479</v>
      </c>
      <c r="D50" s="314" t="str">
        <f>'Basquetebol M'!C12</f>
        <v>09h30</v>
      </c>
      <c r="E50" s="490" t="s">
        <v>36</v>
      </c>
      <c r="F50" s="316" t="str">
        <f>'Basquetebol M'!E12</f>
        <v>INATEL</v>
      </c>
      <c r="G50" s="316" t="s">
        <v>471</v>
      </c>
      <c r="H50" s="317" t="str">
        <f>'Basquetebol M'!G12</f>
        <v>AEIST</v>
      </c>
      <c r="I50" s="318" t="str">
        <f>'Basquetebol M'!I12</f>
        <v>AAUAv</v>
      </c>
      <c r="J50" s="322">
        <f>'Basquetebol M'!J$12</f>
        <v>0</v>
      </c>
      <c r="K50" s="323">
        <f>'Basquetebol M'!K$12</f>
        <v>0</v>
      </c>
      <c r="L50" s="312"/>
      <c r="M50" s="328"/>
      <c r="N50" s="327"/>
      <c r="O50" s="328"/>
      <c r="P50" s="327"/>
      <c r="Q50" s="328"/>
      <c r="R50" s="327"/>
      <c r="S50" s="328"/>
      <c r="T50" s="327"/>
      <c r="U50" s="328"/>
      <c r="V50" s="445" t="s">
        <v>486</v>
      </c>
    </row>
    <row r="51" spans="2:22" ht="15" customHeight="1" x14ac:dyDescent="0.2">
      <c r="B51" s="315" t="str">
        <f>'Voleibol F'!C13</f>
        <v>VFA2</v>
      </c>
      <c r="C51" s="497">
        <f>'Voleibol F'!A13</f>
        <v>42479</v>
      </c>
      <c r="D51" s="314" t="str">
        <f>'Voleibol F'!B13</f>
        <v>10h00</v>
      </c>
      <c r="E51" s="490" t="s">
        <v>40</v>
      </c>
      <c r="F51" s="316" t="str">
        <f>'Voleibol F'!D13</f>
        <v>CASAL VISTOSO 2</v>
      </c>
      <c r="G51" s="316" t="s">
        <v>468</v>
      </c>
      <c r="H51" s="317" t="str">
        <f>'Voleibol F'!F13</f>
        <v>AAC</v>
      </c>
      <c r="I51" s="318" t="str">
        <f>'Voleibol F'!H13</f>
        <v>UCP-Lisboa</v>
      </c>
      <c r="J51" s="322">
        <f>'Voleibol F'!O$13</f>
        <v>0</v>
      </c>
      <c r="K51" s="323">
        <f>'Voleibol F'!P$13</f>
        <v>0</v>
      </c>
      <c r="L51" s="324">
        <f>'Voleibol F'!I$13</f>
        <v>0</v>
      </c>
      <c r="M51" s="330">
        <f>'Voleibol F'!J$13</f>
        <v>0</v>
      </c>
      <c r="N51" s="332">
        <f>'Voleibol F'!K$13</f>
        <v>0</v>
      </c>
      <c r="O51" s="330">
        <f>'Voleibol F'!L$13</f>
        <v>0</v>
      </c>
      <c r="P51" s="332">
        <f>'Voleibol F'!M$13</f>
        <v>0</v>
      </c>
      <c r="Q51" s="330">
        <f>'Voleibol F'!N$13</f>
        <v>0</v>
      </c>
      <c r="R51" s="327"/>
      <c r="S51" s="328"/>
      <c r="T51" s="327"/>
      <c r="U51" s="328"/>
      <c r="V51" s="445" t="s">
        <v>486</v>
      </c>
    </row>
    <row r="52" spans="2:22" ht="15" customHeight="1" x14ac:dyDescent="0.2">
      <c r="B52" s="315" t="str">
        <f>'Voleibol F'!C12</f>
        <v>VFA1</v>
      </c>
      <c r="C52" s="497">
        <f>'Voleibol F'!A12</f>
        <v>42479</v>
      </c>
      <c r="D52" s="314" t="str">
        <f>'Voleibol F'!B12</f>
        <v>10h00</v>
      </c>
      <c r="E52" s="490" t="s">
        <v>40</v>
      </c>
      <c r="F52" s="316" t="str">
        <f>'Voleibol F'!D12</f>
        <v>CASAL VISTOSO 1</v>
      </c>
      <c r="G52" s="316" t="s">
        <v>468</v>
      </c>
      <c r="H52" s="317" t="str">
        <f>'Voleibol F'!F12</f>
        <v>AEIST</v>
      </c>
      <c r="I52" s="318" t="str">
        <f>'Voleibol F'!H12</f>
        <v>AEFADEUP</v>
      </c>
      <c r="J52" s="322">
        <f>'Voleibol F'!O$12</f>
        <v>0</v>
      </c>
      <c r="K52" s="323">
        <f>'Voleibol F'!P$12</f>
        <v>0</v>
      </c>
      <c r="L52" s="389">
        <f>'Voleibol F'!I$12</f>
        <v>0</v>
      </c>
      <c r="M52" s="390">
        <f>'Voleibol F'!J$12</f>
        <v>0</v>
      </c>
      <c r="N52" s="391">
        <f>'Voleibol F'!K$12</f>
        <v>0</v>
      </c>
      <c r="O52" s="390">
        <f>'Voleibol F'!L$12</f>
        <v>0</v>
      </c>
      <c r="P52" s="332">
        <f>'Voleibol F'!M$12</f>
        <v>0</v>
      </c>
      <c r="Q52" s="330">
        <f>'Voleibol F'!N$12</f>
        <v>0</v>
      </c>
      <c r="R52" s="327"/>
      <c r="S52" s="328"/>
      <c r="T52" s="327"/>
      <c r="U52" s="328"/>
      <c r="V52" s="445" t="s">
        <v>486</v>
      </c>
    </row>
    <row r="53" spans="2:22" ht="15" customHeight="1" x14ac:dyDescent="0.2">
      <c r="B53" s="315" t="str">
        <f>'Futebol 11 M'!D15</f>
        <v>FA4</v>
      </c>
      <c r="C53" s="497">
        <f>'Futebol 11 M'!B15</f>
        <v>42479</v>
      </c>
      <c r="D53" s="314" t="str">
        <f>'Futebol 11 M'!C15</f>
        <v>10h00</v>
      </c>
      <c r="E53" s="490" t="s">
        <v>320</v>
      </c>
      <c r="F53" s="316" t="str">
        <f>'Futebol 11 M'!E15</f>
        <v>SINTÉTICO 4</v>
      </c>
      <c r="G53" s="316" t="s">
        <v>470</v>
      </c>
      <c r="H53" s="317" t="str">
        <f>'Futebol 11 M'!G15</f>
        <v>AAUM</v>
      </c>
      <c r="I53" s="318" t="str">
        <f>'Futebol 11 M'!I15</f>
        <v>IPV</v>
      </c>
      <c r="J53" s="319">
        <f>'Futebol 11 M'!J$15</f>
        <v>0</v>
      </c>
      <c r="K53" s="320">
        <f>'Futebol 11 M'!K$15</f>
        <v>0</v>
      </c>
      <c r="L53" s="312"/>
      <c r="M53" s="328"/>
      <c r="N53" s="327"/>
      <c r="O53" s="328"/>
      <c r="P53" s="327"/>
      <c r="Q53" s="328"/>
      <c r="R53" s="327"/>
      <c r="S53" s="328"/>
      <c r="T53" s="327"/>
      <c r="U53" s="328"/>
      <c r="V53" s="445" t="s">
        <v>486</v>
      </c>
    </row>
    <row r="54" spans="2:22" ht="15" customHeight="1" x14ac:dyDescent="0.2">
      <c r="B54" s="315" t="str">
        <f>'Futebol 11 M'!D14</f>
        <v>FA3</v>
      </c>
      <c r="C54" s="497">
        <f>'Futebol 11 M'!B14</f>
        <v>42479</v>
      </c>
      <c r="D54" s="314" t="str">
        <f>'Futebol 11 M'!C14</f>
        <v>10h00</v>
      </c>
      <c r="E54" s="490" t="s">
        <v>320</v>
      </c>
      <c r="F54" s="316" t="str">
        <f>'Futebol 11 M'!E14</f>
        <v>SINTÉTICO 3</v>
      </c>
      <c r="G54" s="316" t="s">
        <v>470</v>
      </c>
      <c r="H54" s="317" t="str">
        <f>'Futebol 11 M'!G14</f>
        <v>AEFADEUP</v>
      </c>
      <c r="I54" s="318" t="str">
        <f>'Futebol 11 M'!I14</f>
        <v>AEIST</v>
      </c>
      <c r="J54" s="319">
        <f>'Futebol 11 M'!J$14</f>
        <v>0</v>
      </c>
      <c r="K54" s="320">
        <f>'Futebol 11 M'!K$14</f>
        <v>0</v>
      </c>
      <c r="L54" s="312"/>
      <c r="M54" s="328"/>
      <c r="N54" s="327"/>
      <c r="O54" s="328"/>
      <c r="P54" s="327"/>
      <c r="Q54" s="328"/>
      <c r="R54" s="327"/>
      <c r="S54" s="328"/>
      <c r="T54" s="327"/>
      <c r="U54" s="328"/>
      <c r="V54" s="445" t="s">
        <v>486</v>
      </c>
    </row>
    <row r="55" spans="2:22" ht="15" customHeight="1" x14ac:dyDescent="0.2">
      <c r="B55" s="315" t="str">
        <f>'Futsal F'!D12</f>
        <v>FFA1</v>
      </c>
      <c r="C55" s="497">
        <f>'Futsal F'!B12</f>
        <v>42479</v>
      </c>
      <c r="D55" s="314" t="str">
        <f>'Futsal F'!C12</f>
        <v>10h00</v>
      </c>
      <c r="E55" s="490" t="s">
        <v>38</v>
      </c>
      <c r="F55" s="316" t="str">
        <f>'Futsal F'!E12</f>
        <v>ULHT</v>
      </c>
      <c r="G55" s="316" t="s">
        <v>473</v>
      </c>
      <c r="H55" s="317" t="str">
        <f>'Futsal F'!G12</f>
        <v>AEFMH</v>
      </c>
      <c r="I55" s="318" t="str">
        <f>'Futsal F'!I12</f>
        <v>IPSantarém</v>
      </c>
      <c r="J55" s="319">
        <f>'Futsal F'!J$12</f>
        <v>0</v>
      </c>
      <c r="K55" s="320">
        <f>'Futsal F'!K$12</f>
        <v>0</v>
      </c>
      <c r="L55" s="312"/>
      <c r="M55" s="328"/>
      <c r="N55" s="327"/>
      <c r="O55" s="328"/>
      <c r="P55" s="327"/>
      <c r="Q55" s="328"/>
      <c r="R55" s="327"/>
      <c r="S55" s="328"/>
      <c r="T55" s="327"/>
      <c r="U55" s="328"/>
      <c r="V55" s="445" t="s">
        <v>486</v>
      </c>
    </row>
    <row r="56" spans="2:22" ht="15" customHeight="1" x14ac:dyDescent="0.2">
      <c r="B56" s="315" t="str">
        <f>'Futsal F'!D13</f>
        <v>FFA2</v>
      </c>
      <c r="C56" s="497">
        <f>'Futsal F'!B13</f>
        <v>42479</v>
      </c>
      <c r="D56" s="314" t="str">
        <f>'Futsal F'!C13</f>
        <v>10h00</v>
      </c>
      <c r="E56" s="490" t="s">
        <v>38</v>
      </c>
      <c r="F56" s="316" t="str">
        <f>'Futsal F'!E13</f>
        <v>BAIRR BOAVISTA</v>
      </c>
      <c r="G56" s="316" t="s">
        <v>466</v>
      </c>
      <c r="H56" s="317" t="str">
        <f>'Futsal F'!G13</f>
        <v>AEISMAI</v>
      </c>
      <c r="I56" s="318" t="str">
        <f>'Futsal F'!I13</f>
        <v>AEIST</v>
      </c>
      <c r="J56" s="319">
        <f>'Futsal F'!J$13</f>
        <v>0</v>
      </c>
      <c r="K56" s="320">
        <f>'Futsal F'!K$13</f>
        <v>0</v>
      </c>
      <c r="L56" s="312"/>
      <c r="M56" s="328"/>
      <c r="N56" s="327"/>
      <c r="O56" s="328"/>
      <c r="P56" s="327"/>
      <c r="Q56" s="328"/>
      <c r="R56" s="327"/>
      <c r="S56" s="328"/>
      <c r="T56" s="327"/>
      <c r="U56" s="328"/>
      <c r="V56" s="445" t="s">
        <v>486</v>
      </c>
    </row>
    <row r="57" spans="2:22" ht="15" customHeight="1" x14ac:dyDescent="0.2">
      <c r="B57" s="315" t="str">
        <f>'Futsal F'!D28</f>
        <v>FFB1</v>
      </c>
      <c r="C57" s="497">
        <f>'Futsal F'!B28</f>
        <v>42479</v>
      </c>
      <c r="D57" s="314" t="str">
        <f>'Futsal F'!C28</f>
        <v>10h00</v>
      </c>
      <c r="E57" s="490" t="s">
        <v>38</v>
      </c>
      <c r="F57" s="316" t="str">
        <f>'Futsal F'!E28</f>
        <v>CEDAR</v>
      </c>
      <c r="G57" s="316" t="s">
        <v>469</v>
      </c>
      <c r="H57" s="317" t="str">
        <f>'Futsal F'!G28</f>
        <v>AEFEUP</v>
      </c>
      <c r="I57" s="318" t="str">
        <f>'Futsal F'!I28</f>
        <v>AEISCTE-IUL</v>
      </c>
      <c r="J57" s="319">
        <f>'Futsal F'!J$28</f>
        <v>0</v>
      </c>
      <c r="K57" s="320">
        <f>'Futsal F'!K$28</f>
        <v>0</v>
      </c>
      <c r="L57" s="312"/>
      <c r="M57" s="328"/>
      <c r="N57" s="327"/>
      <c r="O57" s="328"/>
      <c r="P57" s="327"/>
      <c r="Q57" s="328"/>
      <c r="R57" s="327"/>
      <c r="S57" s="328"/>
      <c r="T57" s="327"/>
      <c r="U57" s="328"/>
      <c r="V57" s="445" t="s">
        <v>486</v>
      </c>
    </row>
    <row r="58" spans="2:22" ht="15" customHeight="1" x14ac:dyDescent="0.2">
      <c r="B58" s="315" t="str">
        <f>'Futsal F'!D29</f>
        <v>FFB2</v>
      </c>
      <c r="C58" s="497">
        <f>'Futsal F'!B29</f>
        <v>42479</v>
      </c>
      <c r="D58" s="314" t="str">
        <f>'Futsal F'!C29</f>
        <v>10h00</v>
      </c>
      <c r="E58" s="490" t="s">
        <v>38</v>
      </c>
      <c r="F58" s="316" t="str">
        <f>'Futsal F'!E29</f>
        <v>AV. NOVAS</v>
      </c>
      <c r="G58" s="316" t="s">
        <v>465</v>
      </c>
      <c r="H58" s="317" t="str">
        <f>'Futsal F'!G29</f>
        <v>AAULHT</v>
      </c>
      <c r="I58" s="318" t="str">
        <f>'Futsal F'!I29</f>
        <v>AAUM</v>
      </c>
      <c r="J58" s="319">
        <f>'Futsal F'!J$29</f>
        <v>0</v>
      </c>
      <c r="K58" s="320">
        <f>'Futsal F'!K$29</f>
        <v>0</v>
      </c>
      <c r="L58" s="312"/>
      <c r="M58" s="328"/>
      <c r="N58" s="327"/>
      <c r="O58" s="328"/>
      <c r="P58" s="327"/>
      <c r="Q58" s="328"/>
      <c r="R58" s="327"/>
      <c r="S58" s="328"/>
      <c r="T58" s="327"/>
      <c r="U58" s="328"/>
      <c r="V58" s="445" t="s">
        <v>486</v>
      </c>
    </row>
    <row r="59" spans="2:22" ht="15" customHeight="1" x14ac:dyDescent="0.2">
      <c r="B59" s="315" t="str">
        <f>'Futsal M'!D46</f>
        <v>FMA2</v>
      </c>
      <c r="C59" s="497">
        <f>'Futsal M'!B46</f>
        <v>42479</v>
      </c>
      <c r="D59" s="314" t="str">
        <f>'Futsal M'!C46</f>
        <v>10h00</v>
      </c>
      <c r="E59" s="490" t="s">
        <v>39</v>
      </c>
      <c r="F59" s="316" t="str">
        <f>'Futsal M'!E46</f>
        <v>CARL QUEIRÓS</v>
      </c>
      <c r="G59" s="316" t="s">
        <v>467</v>
      </c>
      <c r="H59" s="317" t="str">
        <f>'Futsal M'!G46</f>
        <v>AEISMAI</v>
      </c>
      <c r="I59" s="318" t="str">
        <f>'Futsal M'!I46</f>
        <v>2º PO grB</v>
      </c>
      <c r="J59" s="319">
        <f>'Futsal M'!J46</f>
        <v>0</v>
      </c>
      <c r="K59" s="320">
        <f>'Futsal M'!K46</f>
        <v>0</v>
      </c>
      <c r="L59" s="312"/>
      <c r="M59" s="328"/>
      <c r="N59" s="327"/>
      <c r="O59" s="328"/>
      <c r="P59" s="327"/>
      <c r="Q59" s="328"/>
      <c r="R59" s="327"/>
      <c r="S59" s="328"/>
      <c r="T59" s="327"/>
      <c r="U59" s="328"/>
      <c r="V59" s="445" t="s">
        <v>486</v>
      </c>
    </row>
    <row r="60" spans="2:22" ht="15" customHeight="1" x14ac:dyDescent="0.2">
      <c r="B60" s="315" t="str">
        <f>'Basquetebol F'!D32</f>
        <v>BFB5</v>
      </c>
      <c r="C60" s="497">
        <f>'Basquetebol F'!B32</f>
        <v>42479</v>
      </c>
      <c r="D60" s="314" t="str">
        <f>'Basquetebol F'!C32</f>
        <v>10h00</v>
      </c>
      <c r="E60" s="490" t="s">
        <v>25</v>
      </c>
      <c r="F60" s="316" t="str">
        <f>'Basquetebol F'!E32</f>
        <v>AEIST</v>
      </c>
      <c r="G60" s="316" t="s">
        <v>464</v>
      </c>
      <c r="H60" s="317" t="str">
        <f>'Basquetebol F'!G32</f>
        <v>NOVA</v>
      </c>
      <c r="I60" s="318" t="str">
        <f>'Basquetebol F'!I32</f>
        <v>IPP</v>
      </c>
      <c r="J60" s="322">
        <f>'Basquetebol F'!J$32</f>
        <v>0</v>
      </c>
      <c r="K60" s="323">
        <f>'Basquetebol F'!K$32</f>
        <v>0</v>
      </c>
      <c r="L60" s="312"/>
      <c r="M60" s="328"/>
      <c r="N60" s="327"/>
      <c r="O60" s="328"/>
      <c r="P60" s="327"/>
      <c r="Q60" s="328"/>
      <c r="R60" s="327"/>
      <c r="S60" s="328"/>
      <c r="T60" s="327"/>
      <c r="U60" s="328"/>
      <c r="V60" s="445" t="s">
        <v>486</v>
      </c>
    </row>
    <row r="61" spans="2:22" ht="15" customHeight="1" x14ac:dyDescent="0.2">
      <c r="B61" s="315" t="str">
        <f>'Basquetebol F'!D33</f>
        <v>BFB6</v>
      </c>
      <c r="C61" s="497">
        <f>'Basquetebol F'!B33</f>
        <v>42479</v>
      </c>
      <c r="D61" s="314" t="str">
        <f>'Basquetebol F'!C33</f>
        <v>10h00</v>
      </c>
      <c r="E61" s="490" t="s">
        <v>25</v>
      </c>
      <c r="F61" s="316" t="str">
        <f>'Basquetebol F'!E33</f>
        <v>PAV1 - EUL</v>
      </c>
      <c r="G61" s="316" t="s">
        <v>470</v>
      </c>
      <c r="H61" s="317" t="str">
        <f>'Basquetebol F'!G33</f>
        <v>AAUAv</v>
      </c>
      <c r="I61" s="318" t="str">
        <f>'Basquetebol F'!I33</f>
        <v>AEFMH</v>
      </c>
      <c r="J61" s="322">
        <f>'Basquetebol F'!J$33</f>
        <v>0</v>
      </c>
      <c r="K61" s="323">
        <f>'Basquetebol F'!K$33</f>
        <v>0</v>
      </c>
      <c r="L61" s="312"/>
      <c r="M61" s="328"/>
      <c r="N61" s="327"/>
      <c r="O61" s="328"/>
      <c r="P61" s="327"/>
      <c r="Q61" s="328"/>
      <c r="R61" s="327"/>
      <c r="S61" s="328"/>
      <c r="T61" s="327"/>
      <c r="U61" s="328"/>
      <c r="V61" s="445" t="s">
        <v>486</v>
      </c>
    </row>
    <row r="62" spans="2:22" ht="15" customHeight="1" x14ac:dyDescent="0.2">
      <c r="B62" s="315" t="str">
        <f>'Basquetebol M'!D13</f>
        <v>BMA2</v>
      </c>
      <c r="C62" s="497">
        <f>'Basquetebol M'!B13</f>
        <v>42479</v>
      </c>
      <c r="D62" s="314" t="str">
        <f>'Basquetebol M'!C13</f>
        <v>11h00</v>
      </c>
      <c r="E62" s="490" t="s">
        <v>36</v>
      </c>
      <c r="F62" s="316" t="str">
        <f>'Basquetebol M'!E13</f>
        <v>INATEL</v>
      </c>
      <c r="G62" s="316" t="s">
        <v>471</v>
      </c>
      <c r="H62" s="317" t="str">
        <f>'Basquetebol M'!G13</f>
        <v>AEFEUP</v>
      </c>
      <c r="I62" s="318" t="str">
        <f>'Basquetebol M'!I13</f>
        <v>AEFCT</v>
      </c>
      <c r="J62" s="322">
        <f>'Basquetebol M'!J$13</f>
        <v>0</v>
      </c>
      <c r="K62" s="323">
        <f>'Basquetebol M'!K$13</f>
        <v>0</v>
      </c>
      <c r="L62" s="312"/>
      <c r="M62" s="328"/>
      <c r="N62" s="327"/>
      <c r="O62" s="328"/>
      <c r="P62" s="327"/>
      <c r="Q62" s="328"/>
      <c r="R62" s="327"/>
      <c r="S62" s="328"/>
      <c r="T62" s="327"/>
      <c r="U62" s="328"/>
      <c r="V62" s="445" t="s">
        <v>486</v>
      </c>
    </row>
    <row r="63" spans="2:22" ht="15" customHeight="1" x14ac:dyDescent="0.2">
      <c r="B63" s="315" t="str">
        <f>'Voleibol F'!C29</f>
        <v>VFB2</v>
      </c>
      <c r="C63" s="497">
        <f>'Voleibol F'!A29</f>
        <v>42479</v>
      </c>
      <c r="D63" s="314" t="str">
        <f>'Voleibol F'!B29</f>
        <v>11h30</v>
      </c>
      <c r="E63" s="490" t="s">
        <v>40</v>
      </c>
      <c r="F63" s="316" t="str">
        <f>'Voleibol F'!D29</f>
        <v>CASAL VISTOSO 2</v>
      </c>
      <c r="G63" s="316" t="s">
        <v>468</v>
      </c>
      <c r="H63" s="317" t="str">
        <f>'Voleibol F'!F29</f>
        <v>AEFEP</v>
      </c>
      <c r="I63" s="318" t="str">
        <f>'Voleibol F'!H29</f>
        <v>AAUAv</v>
      </c>
      <c r="J63" s="322">
        <f>'Voleibol F'!O$29</f>
        <v>0</v>
      </c>
      <c r="K63" s="323">
        <f>'Voleibol F'!P$29</f>
        <v>0</v>
      </c>
      <c r="L63" s="324">
        <f>'Voleibol F'!I$29</f>
        <v>0</v>
      </c>
      <c r="M63" s="330">
        <f>'Voleibol F'!J$29</f>
        <v>0</v>
      </c>
      <c r="N63" s="332">
        <f>'Voleibol F'!K$29</f>
        <v>0</v>
      </c>
      <c r="O63" s="330">
        <f>'Voleibol F'!L$29</f>
        <v>0</v>
      </c>
      <c r="P63" s="332">
        <f>'Voleibol F'!M$29</f>
        <v>0</v>
      </c>
      <c r="Q63" s="330">
        <f>'Voleibol F'!N$29</f>
        <v>0</v>
      </c>
      <c r="R63" s="327"/>
      <c r="S63" s="328"/>
      <c r="T63" s="327"/>
      <c r="U63" s="328"/>
      <c r="V63" s="445" t="s">
        <v>486</v>
      </c>
    </row>
    <row r="64" spans="2:22" ht="15" customHeight="1" x14ac:dyDescent="0.2">
      <c r="B64" s="315" t="str">
        <f>'Voleibol F'!C28</f>
        <v>VFB1</v>
      </c>
      <c r="C64" s="497">
        <f>'Voleibol F'!A28</f>
        <v>42479</v>
      </c>
      <c r="D64" s="314" t="str">
        <f>'Voleibol F'!B28</f>
        <v>11h30</v>
      </c>
      <c r="E64" s="490" t="s">
        <v>40</v>
      </c>
      <c r="F64" s="316" t="str">
        <f>'Voleibol F'!D28</f>
        <v>CASAL VISTOSO 1</v>
      </c>
      <c r="G64" s="316" t="s">
        <v>468</v>
      </c>
      <c r="H64" s="317" t="str">
        <f>'Voleibol F'!F28</f>
        <v>AAUAlg</v>
      </c>
      <c r="I64" s="318" t="str">
        <f>'Voleibol F'!H28</f>
        <v>ULisboa</v>
      </c>
      <c r="J64" s="322">
        <f>'Voleibol F'!O$28</f>
        <v>0</v>
      </c>
      <c r="K64" s="323">
        <f>'Voleibol F'!P$28</f>
        <v>0</v>
      </c>
      <c r="L64" s="324">
        <f>'Voleibol F'!I$28</f>
        <v>0</v>
      </c>
      <c r="M64" s="330">
        <f>'Voleibol F'!J$28</f>
        <v>0</v>
      </c>
      <c r="N64" s="332">
        <f>'Voleibol F'!K$28</f>
        <v>0</v>
      </c>
      <c r="O64" s="330">
        <f>'Voleibol F'!L$28</f>
        <v>0</v>
      </c>
      <c r="P64" s="332">
        <f>'Voleibol F'!M$28</f>
        <v>0</v>
      </c>
      <c r="Q64" s="330">
        <f>'Voleibol F'!N$28</f>
        <v>0</v>
      </c>
      <c r="R64" s="327"/>
      <c r="S64" s="328"/>
      <c r="T64" s="327"/>
      <c r="U64" s="328"/>
      <c r="V64" s="445" t="s">
        <v>486</v>
      </c>
    </row>
    <row r="65" spans="2:22" ht="15" customHeight="1" x14ac:dyDescent="0.2">
      <c r="B65" s="315" t="str">
        <f>'Basquetebol F'!D16</f>
        <v>BFA5</v>
      </c>
      <c r="C65" s="497">
        <f>'Basquetebol F'!B16</f>
        <v>42479</v>
      </c>
      <c r="D65" s="314" t="str">
        <f>'Basquetebol F'!C16</f>
        <v>11h30</v>
      </c>
      <c r="E65" s="490" t="s">
        <v>25</v>
      </c>
      <c r="F65" s="316" t="str">
        <f>'Basquetebol F'!E16</f>
        <v>AEIST</v>
      </c>
      <c r="G65" s="316" t="s">
        <v>464</v>
      </c>
      <c r="H65" s="317" t="str">
        <f>'Basquetebol F'!G16</f>
        <v>AAC</v>
      </c>
      <c r="I65" s="318" t="str">
        <f>'Basquetebol F'!I16</f>
        <v>AAUTAD</v>
      </c>
      <c r="J65" s="322">
        <f>'Basquetebol F'!J$16</f>
        <v>0</v>
      </c>
      <c r="K65" s="323">
        <f>'Basquetebol F'!K$16</f>
        <v>0</v>
      </c>
      <c r="L65" s="312"/>
      <c r="M65" s="328"/>
      <c r="N65" s="327"/>
      <c r="O65" s="328"/>
      <c r="P65" s="327"/>
      <c r="Q65" s="328"/>
      <c r="R65" s="327"/>
      <c r="S65" s="328"/>
      <c r="T65" s="327"/>
      <c r="U65" s="328"/>
      <c r="V65" s="445" t="s">
        <v>486</v>
      </c>
    </row>
    <row r="66" spans="2:22" ht="15" customHeight="1" x14ac:dyDescent="0.2">
      <c r="B66" s="315" t="str">
        <f>'Basquetebol F'!D17</f>
        <v>BFA6</v>
      </c>
      <c r="C66" s="497">
        <f>'Basquetebol F'!B17</f>
        <v>42479</v>
      </c>
      <c r="D66" s="314" t="str">
        <f>'Basquetebol F'!C17</f>
        <v>11h30</v>
      </c>
      <c r="E66" s="490" t="s">
        <v>25</v>
      </c>
      <c r="F66" s="316" t="str">
        <f>'Basquetebol F'!E17</f>
        <v>PAV1 - EUL</v>
      </c>
      <c r="G66" s="316" t="s">
        <v>470</v>
      </c>
      <c r="H66" s="317" t="str">
        <f>'Basquetebol F'!G17</f>
        <v>AEISCTE-IUL</v>
      </c>
      <c r="I66" s="318" t="str">
        <f>'Basquetebol F'!I17</f>
        <v>AEFEUP</v>
      </c>
      <c r="J66" s="322">
        <f>'Basquetebol F'!J$17</f>
        <v>0</v>
      </c>
      <c r="K66" s="323">
        <f>'Basquetebol F'!K$17</f>
        <v>0</v>
      </c>
      <c r="L66" s="312"/>
      <c r="M66" s="328"/>
      <c r="N66" s="327"/>
      <c r="O66" s="328"/>
      <c r="P66" s="327"/>
      <c r="Q66" s="328"/>
      <c r="R66" s="327"/>
      <c r="S66" s="328"/>
      <c r="T66" s="327"/>
      <c r="U66" s="328"/>
      <c r="V66" s="445" t="s">
        <v>486</v>
      </c>
    </row>
    <row r="67" spans="2:22" ht="15" customHeight="1" x14ac:dyDescent="0.2">
      <c r="B67" s="315" t="str">
        <f>'Futebol 11 M'!D31</f>
        <v>FB4</v>
      </c>
      <c r="C67" s="497">
        <f>'Futebol 11 M'!B31</f>
        <v>42479</v>
      </c>
      <c r="D67" s="314" t="str">
        <f>'Futebol 11 M'!C31</f>
        <v>11h30</v>
      </c>
      <c r="E67" s="490" t="s">
        <v>320</v>
      </c>
      <c r="F67" s="316" t="str">
        <f>'Futebol 11 M'!E31</f>
        <v>SINTÉTICO 4</v>
      </c>
      <c r="G67" s="316" t="s">
        <v>470</v>
      </c>
      <c r="H67" s="317" t="str">
        <f>'Futebol 11 M'!G31</f>
        <v>A.Militar</v>
      </c>
      <c r="I67" s="318" t="str">
        <f>'Futebol 11 M'!I31</f>
        <v>AEFEUNL</v>
      </c>
      <c r="J67" s="322">
        <f>'Futebol 11 M'!J$31</f>
        <v>0</v>
      </c>
      <c r="K67" s="323">
        <f>'Futebol 11 M'!K$31</f>
        <v>0</v>
      </c>
      <c r="L67" s="312"/>
      <c r="M67" s="328"/>
      <c r="N67" s="327"/>
      <c r="O67" s="328"/>
      <c r="P67" s="327"/>
      <c r="Q67" s="328"/>
      <c r="R67" s="327"/>
      <c r="S67" s="328"/>
      <c r="T67" s="327"/>
      <c r="U67" s="328"/>
      <c r="V67" s="445" t="s">
        <v>486</v>
      </c>
    </row>
    <row r="68" spans="2:22" ht="15" customHeight="1" x14ac:dyDescent="0.2">
      <c r="B68" s="315" t="str">
        <f>'Futebol 11 M'!D30</f>
        <v>FB3</v>
      </c>
      <c r="C68" s="497">
        <f>'Futebol 11 M'!B30</f>
        <v>42479</v>
      </c>
      <c r="D68" s="314" t="str">
        <f>'Futebol 11 M'!C30</f>
        <v>11h30</v>
      </c>
      <c r="E68" s="490" t="s">
        <v>320</v>
      </c>
      <c r="F68" s="316" t="str">
        <f>'Futebol 11 M'!E30</f>
        <v>SINTÉTICO 3</v>
      </c>
      <c r="G68" s="316" t="s">
        <v>470</v>
      </c>
      <c r="H68" s="317" t="str">
        <f>'Futebol 11 M'!G30</f>
        <v>AAUBI</v>
      </c>
      <c r="I68" s="318" t="str">
        <f>'Futebol 11 M'!I30</f>
        <v>AEFEUP</v>
      </c>
      <c r="J68" s="322">
        <f>'Futebol 11 M'!J$30</f>
        <v>0</v>
      </c>
      <c r="K68" s="323">
        <f>'Futebol 11 M'!K$30</f>
        <v>0</v>
      </c>
      <c r="L68" s="312"/>
      <c r="M68" s="328"/>
      <c r="N68" s="327"/>
      <c r="O68" s="328"/>
      <c r="P68" s="327"/>
      <c r="Q68" s="328"/>
      <c r="R68" s="327"/>
      <c r="S68" s="328"/>
      <c r="T68" s="327"/>
      <c r="U68" s="328"/>
      <c r="V68" s="445" t="s">
        <v>486</v>
      </c>
    </row>
    <row r="69" spans="2:22" ht="15" customHeight="1" x14ac:dyDescent="0.2">
      <c r="B69" s="315" t="str">
        <f>'Futsal M'!D58</f>
        <v>FMB2</v>
      </c>
      <c r="C69" s="497">
        <f>'Futsal M'!B58</f>
        <v>42479</v>
      </c>
      <c r="D69" s="314" t="str">
        <f>'Futsal M'!C58</f>
        <v>11h30</v>
      </c>
      <c r="E69" s="490" t="s">
        <v>39</v>
      </c>
      <c r="F69" s="316" t="str">
        <f>'Futsal M'!E58</f>
        <v>CARL QUEIRÓS</v>
      </c>
      <c r="G69" s="316" t="s">
        <v>467</v>
      </c>
      <c r="H69" s="317" t="str">
        <f>'Futsal M'!G58</f>
        <v>IPLeiria</v>
      </c>
      <c r="I69" s="318" t="str">
        <f>'Futsal M'!I58</f>
        <v>1º PO grA</v>
      </c>
      <c r="J69" s="319">
        <f>'Futsal M'!J58</f>
        <v>0</v>
      </c>
      <c r="K69" s="320">
        <f>'Futsal M'!K58</f>
        <v>0</v>
      </c>
      <c r="L69" s="312"/>
      <c r="M69" s="328"/>
      <c r="N69" s="327"/>
      <c r="O69" s="328"/>
      <c r="P69" s="327"/>
      <c r="Q69" s="328"/>
      <c r="R69" s="327"/>
      <c r="S69" s="328"/>
      <c r="T69" s="327"/>
      <c r="U69" s="328"/>
      <c r="V69" s="445" t="s">
        <v>486</v>
      </c>
    </row>
    <row r="70" spans="2:22" ht="15" customHeight="1" x14ac:dyDescent="0.2">
      <c r="B70" s="315" t="str">
        <f>'Andebol M'!D34</f>
        <v>AMB6</v>
      </c>
      <c r="C70" s="497">
        <f>'Andebol M'!B34</f>
        <v>42479</v>
      </c>
      <c r="D70" s="314" t="str">
        <f>'Andebol M'!C34</f>
        <v>11h30</v>
      </c>
      <c r="E70" s="490" t="s">
        <v>29</v>
      </c>
      <c r="F70" s="316" t="str">
        <f>'Andebol M'!E34</f>
        <v>AV. NOVAS</v>
      </c>
      <c r="G70" s="316" t="s">
        <v>465</v>
      </c>
      <c r="H70" s="317" t="str">
        <f>'Andebol M'!G34</f>
        <v>AEFMH</v>
      </c>
      <c r="I70" s="318" t="str">
        <f>'Andebol M'!I34</f>
        <v>AAUAv</v>
      </c>
      <c r="J70" s="322">
        <f>'Andebol M'!J$34</f>
        <v>0</v>
      </c>
      <c r="K70" s="323">
        <f>'Andebol M'!K$34</f>
        <v>0</v>
      </c>
      <c r="L70" s="312"/>
      <c r="M70" s="328"/>
      <c r="N70" s="327"/>
      <c r="O70" s="328"/>
      <c r="P70" s="327"/>
      <c r="Q70" s="328"/>
      <c r="R70" s="327"/>
      <c r="S70" s="328"/>
      <c r="T70" s="327"/>
      <c r="U70" s="328"/>
      <c r="V70" s="445" t="s">
        <v>486</v>
      </c>
    </row>
    <row r="71" spans="2:22" ht="15" customHeight="1" x14ac:dyDescent="0.2">
      <c r="B71" s="315" t="str">
        <f>'Andebol M'!D33</f>
        <v>AMB5</v>
      </c>
      <c r="C71" s="497">
        <f>'Andebol M'!B33</f>
        <v>42479</v>
      </c>
      <c r="D71" s="314" t="str">
        <f>'Andebol M'!C33</f>
        <v>11h30</v>
      </c>
      <c r="E71" s="490" t="s">
        <v>29</v>
      </c>
      <c r="F71" s="316" t="str">
        <f>'Andebol M'!E33</f>
        <v>CEDAR</v>
      </c>
      <c r="G71" s="316" t="s">
        <v>469</v>
      </c>
      <c r="H71" s="317" t="str">
        <f>'Andebol M'!G33</f>
        <v>AEFCT</v>
      </c>
      <c r="I71" s="318" t="str">
        <f>'Andebol M'!I33</f>
        <v>AEFADEUP</v>
      </c>
      <c r="J71" s="322">
        <f>'Andebol M'!J$33</f>
        <v>0</v>
      </c>
      <c r="K71" s="323">
        <f>'Andebol M'!K$33</f>
        <v>0</v>
      </c>
      <c r="L71" s="312"/>
      <c r="M71" s="328"/>
      <c r="N71" s="327"/>
      <c r="O71" s="328"/>
      <c r="P71" s="327"/>
      <c r="Q71" s="328"/>
      <c r="R71" s="327"/>
      <c r="S71" s="328"/>
      <c r="T71" s="327"/>
      <c r="U71" s="328"/>
      <c r="V71" s="445" t="s">
        <v>486</v>
      </c>
    </row>
    <row r="72" spans="2:22" ht="15" customHeight="1" x14ac:dyDescent="0.2">
      <c r="B72" s="315" t="str">
        <f>'Futsal F'!D44</f>
        <v>FFC1</v>
      </c>
      <c r="C72" s="497">
        <f>'Futsal F'!B44</f>
        <v>42479</v>
      </c>
      <c r="D72" s="314" t="str">
        <f>'Futsal F'!C44</f>
        <v>11h30</v>
      </c>
      <c r="E72" s="490" t="s">
        <v>38</v>
      </c>
      <c r="F72" s="316" t="str">
        <f>'Futsal F'!E44</f>
        <v>ULHT</v>
      </c>
      <c r="G72" s="316" t="s">
        <v>473</v>
      </c>
      <c r="H72" s="317" t="str">
        <f>'Futsal F'!G44</f>
        <v>AAC</v>
      </c>
      <c r="I72" s="318" t="str">
        <f>'Futsal F'!I44</f>
        <v>AEFADEUP</v>
      </c>
      <c r="J72" s="319">
        <f>'Futsal F'!J$44</f>
        <v>0</v>
      </c>
      <c r="K72" s="321">
        <f>'Futsal F'!K$44</f>
        <v>0</v>
      </c>
      <c r="L72" s="312"/>
      <c r="M72" s="328"/>
      <c r="N72" s="327"/>
      <c r="O72" s="328"/>
      <c r="P72" s="327"/>
      <c r="Q72" s="328"/>
      <c r="R72" s="327"/>
      <c r="S72" s="328"/>
      <c r="T72" s="327"/>
      <c r="U72" s="328"/>
      <c r="V72" s="445" t="s">
        <v>486</v>
      </c>
    </row>
    <row r="73" spans="2:22" ht="15" customHeight="1" x14ac:dyDescent="0.2">
      <c r="B73" s="315" t="str">
        <f>'Futsal F'!D45</f>
        <v>FFC2</v>
      </c>
      <c r="C73" s="497">
        <f>'Futsal F'!B45</f>
        <v>42479</v>
      </c>
      <c r="D73" s="314" t="str">
        <f>'Futsal F'!C45</f>
        <v>11h30</v>
      </c>
      <c r="E73" s="490" t="s">
        <v>38</v>
      </c>
      <c r="F73" s="316" t="str">
        <f>'Futsal F'!E45</f>
        <v>BAIRR BOAVISTA</v>
      </c>
      <c r="G73" s="316" t="s">
        <v>466</v>
      </c>
      <c r="H73" s="317" t="str">
        <f>'Futsal F'!G45</f>
        <v>AAUE</v>
      </c>
      <c r="I73" s="318" t="str">
        <f>'Futsal F'!I45</f>
        <v>AEFCT</v>
      </c>
      <c r="J73" s="319">
        <f>'Futsal F'!J$45</f>
        <v>0</v>
      </c>
      <c r="K73" s="321">
        <f>'Futsal F'!K$45</f>
        <v>0</v>
      </c>
      <c r="L73" s="312"/>
      <c r="M73" s="328"/>
      <c r="N73" s="327"/>
      <c r="O73" s="328"/>
      <c r="P73" s="327"/>
      <c r="Q73" s="328"/>
      <c r="R73" s="327"/>
      <c r="S73" s="328"/>
      <c r="T73" s="327"/>
      <c r="U73" s="328"/>
      <c r="V73" s="445" t="s">
        <v>486</v>
      </c>
    </row>
    <row r="74" spans="2:22" ht="15" customHeight="1" x14ac:dyDescent="0.2">
      <c r="B74" s="315" t="str">
        <f>'Basquetebol M'!D28</f>
        <v>BMB1</v>
      </c>
      <c r="C74" s="497">
        <f>'Basquetebol M'!B28</f>
        <v>42479</v>
      </c>
      <c r="D74" s="314" t="str">
        <f>'Basquetebol M'!C28</f>
        <v>13h00</v>
      </c>
      <c r="E74" s="490" t="s">
        <v>36</v>
      </c>
      <c r="F74" s="316" t="str">
        <f>'Basquetebol M'!E28</f>
        <v>PAV1 - EUL</v>
      </c>
      <c r="G74" s="316" t="s">
        <v>470</v>
      </c>
      <c r="H74" s="317" t="str">
        <f>'Basquetebol M'!G28</f>
        <v>AAUBI</v>
      </c>
      <c r="I74" s="318" t="str">
        <f>'Basquetebol M'!I28</f>
        <v>AEISEG</v>
      </c>
      <c r="J74" s="322">
        <f>'Basquetebol M'!J$28</f>
        <v>0</v>
      </c>
      <c r="K74" s="323">
        <f>'Basquetebol M'!K$28</f>
        <v>0</v>
      </c>
      <c r="L74" s="312"/>
      <c r="M74" s="328"/>
      <c r="N74" s="327"/>
      <c r="O74" s="328"/>
      <c r="P74" s="327"/>
      <c r="Q74" s="328"/>
      <c r="R74" s="327"/>
      <c r="S74" s="328"/>
      <c r="T74" s="327"/>
      <c r="U74" s="328"/>
      <c r="V74" s="445" t="s">
        <v>486</v>
      </c>
    </row>
    <row r="75" spans="2:22" ht="15" customHeight="1" x14ac:dyDescent="0.2">
      <c r="B75" s="315" t="str">
        <f>'Basquetebol M'!D29</f>
        <v>BMB2</v>
      </c>
      <c r="C75" s="497">
        <f>'Basquetebol M'!B29</f>
        <v>42479</v>
      </c>
      <c r="D75" s="314" t="str">
        <f>'Basquetebol M'!C29</f>
        <v>13h00</v>
      </c>
      <c r="E75" s="490" t="s">
        <v>36</v>
      </c>
      <c r="F75" s="316" t="str">
        <f>'Basquetebol M'!E29</f>
        <v>AEIST</v>
      </c>
      <c r="G75" s="316" t="s">
        <v>464</v>
      </c>
      <c r="H75" s="317" t="str">
        <f>'Basquetebol M'!G29</f>
        <v>AAC</v>
      </c>
      <c r="I75" s="318" t="str">
        <f>'Basquetebol M'!I29</f>
        <v>AEFADEUP</v>
      </c>
      <c r="J75" s="322">
        <f>'Basquetebol M'!J$29</f>
        <v>0</v>
      </c>
      <c r="K75" s="323">
        <f>'Basquetebol M'!K$29</f>
        <v>0</v>
      </c>
      <c r="L75" s="312"/>
      <c r="M75" s="328"/>
      <c r="N75" s="327"/>
      <c r="O75" s="328"/>
      <c r="P75" s="327"/>
      <c r="Q75" s="328"/>
      <c r="R75" s="327"/>
      <c r="S75" s="328"/>
      <c r="T75" s="327"/>
      <c r="U75" s="328"/>
      <c r="V75" s="445" t="s">
        <v>486</v>
      </c>
    </row>
    <row r="76" spans="2:22" ht="15" customHeight="1" x14ac:dyDescent="0.2">
      <c r="B76" s="315" t="str">
        <f>'Andebol M'!D16</f>
        <v>AMA5</v>
      </c>
      <c r="C76" s="497">
        <f>'Andebol M'!B16</f>
        <v>42479</v>
      </c>
      <c r="D76" s="314" t="str">
        <f>'Andebol M'!C16</f>
        <v>13h00</v>
      </c>
      <c r="E76" s="490" t="s">
        <v>29</v>
      </c>
      <c r="F76" s="316" t="str">
        <f>'Andebol M'!E16</f>
        <v>CEDAR</v>
      </c>
      <c r="G76" s="316" t="s">
        <v>469</v>
      </c>
      <c r="H76" s="317" t="str">
        <f>'Andebol M'!G16</f>
        <v>AEFEP</v>
      </c>
      <c r="I76" s="318" t="str">
        <f>'Andebol M'!I16</f>
        <v>FAIPL</v>
      </c>
      <c r="J76" s="322">
        <f>'Andebol M'!J$16</f>
        <v>0</v>
      </c>
      <c r="K76" s="323">
        <f>'Andebol M'!K$16</f>
        <v>0</v>
      </c>
      <c r="L76" s="312"/>
      <c r="M76" s="328"/>
      <c r="N76" s="327"/>
      <c r="O76" s="328"/>
      <c r="P76" s="327"/>
      <c r="Q76" s="328"/>
      <c r="R76" s="327"/>
      <c r="S76" s="328"/>
      <c r="T76" s="327"/>
      <c r="U76" s="328"/>
      <c r="V76" s="445" t="s">
        <v>486</v>
      </c>
    </row>
    <row r="77" spans="2:22" ht="15" customHeight="1" x14ac:dyDescent="0.2">
      <c r="B77" s="315" t="str">
        <f>'Andebol M'!D17</f>
        <v>AMA6</v>
      </c>
      <c r="C77" s="497">
        <f>'Andebol M'!B17</f>
        <v>42479</v>
      </c>
      <c r="D77" s="314" t="str">
        <f>'Andebol M'!C17</f>
        <v>13h00</v>
      </c>
      <c r="E77" s="490" t="s">
        <v>29</v>
      </c>
      <c r="F77" s="316" t="str">
        <f>'Andebol M'!E17</f>
        <v>AV. NOVAS</v>
      </c>
      <c r="G77" s="316" t="s">
        <v>465</v>
      </c>
      <c r="H77" s="317" t="str">
        <f>'Andebol M'!G17</f>
        <v>AAUM</v>
      </c>
      <c r="I77" s="318" t="str">
        <f>'Andebol M'!I17</f>
        <v>AEIST</v>
      </c>
      <c r="J77" s="322">
        <f>'Andebol M'!J$17</f>
        <v>0</v>
      </c>
      <c r="K77" s="323">
        <f>'Andebol M'!K$17</f>
        <v>0</v>
      </c>
      <c r="L77" s="312"/>
      <c r="M77" s="328"/>
      <c r="N77" s="327"/>
      <c r="O77" s="328"/>
      <c r="P77" s="327"/>
      <c r="Q77" s="328"/>
      <c r="R77" s="327"/>
      <c r="S77" s="328"/>
      <c r="T77" s="327"/>
      <c r="U77" s="328"/>
      <c r="V77" s="445" t="s">
        <v>486</v>
      </c>
    </row>
    <row r="78" spans="2:22" ht="15" customHeight="1" x14ac:dyDescent="0.2">
      <c r="B78" s="315" t="str">
        <f>'Futebol 11 M'!D46</f>
        <v>FC3</v>
      </c>
      <c r="C78" s="497">
        <f>'Futebol 11 M'!B46</f>
        <v>42479</v>
      </c>
      <c r="D78" s="314" t="str">
        <f>'Futebol 11 M'!C46</f>
        <v>13h00</v>
      </c>
      <c r="E78" s="490" t="s">
        <v>320</v>
      </c>
      <c r="F78" s="316" t="str">
        <f>'Futebol 11 M'!E46</f>
        <v>SINTÉTICO 3</v>
      </c>
      <c r="G78" s="316" t="s">
        <v>470</v>
      </c>
      <c r="H78" s="317" t="str">
        <f>'Futebol 11 M'!G46</f>
        <v>AEFML</v>
      </c>
      <c r="I78" s="318" t="str">
        <f>'Futebol 11 M'!I46</f>
        <v>AAUE</v>
      </c>
      <c r="J78" s="322">
        <f>'Futebol 11 M'!J$46</f>
        <v>0</v>
      </c>
      <c r="K78" s="325">
        <f>'Futebol 11 M'!K$46</f>
        <v>0</v>
      </c>
      <c r="L78" s="312"/>
      <c r="M78" s="328"/>
      <c r="N78" s="327"/>
      <c r="O78" s="328"/>
      <c r="P78" s="327"/>
      <c r="Q78" s="328"/>
      <c r="R78" s="327"/>
      <c r="S78" s="328"/>
      <c r="T78" s="327"/>
      <c r="U78" s="328"/>
      <c r="V78" s="445" t="s">
        <v>486</v>
      </c>
    </row>
    <row r="79" spans="2:22" ht="15" customHeight="1" x14ac:dyDescent="0.2">
      <c r="B79" s="315" t="str">
        <f>'Futebol 11 M'!D47</f>
        <v>FC4</v>
      </c>
      <c r="C79" s="497">
        <f>'Futebol 11 M'!B47</f>
        <v>42479</v>
      </c>
      <c r="D79" s="314" t="str">
        <f>'Futebol 11 M'!C47</f>
        <v>13h00</v>
      </c>
      <c r="E79" s="490" t="s">
        <v>320</v>
      </c>
      <c r="F79" s="316" t="str">
        <f>'Futebol 11 M'!E47</f>
        <v>SINTÉTICO 4</v>
      </c>
      <c r="G79" s="316" t="s">
        <v>470</v>
      </c>
      <c r="H79" s="317" t="str">
        <f>'Futebol 11 M'!G47</f>
        <v>aeISEP</v>
      </c>
      <c r="I79" s="318" t="str">
        <f>'Futebol 11 M'!I47</f>
        <v>UCP-CRP</v>
      </c>
      <c r="J79" s="322">
        <f>'Futebol 11 M'!J$47</f>
        <v>0</v>
      </c>
      <c r="K79" s="325">
        <f>'Futebol 11 M'!K$47</f>
        <v>0</v>
      </c>
      <c r="L79" s="312"/>
      <c r="M79" s="328"/>
      <c r="N79" s="327"/>
      <c r="O79" s="328"/>
      <c r="P79" s="327"/>
      <c r="Q79" s="328"/>
      <c r="R79" s="327"/>
      <c r="S79" s="328"/>
      <c r="T79" s="327"/>
      <c r="U79" s="328"/>
      <c r="V79" s="445" t="s">
        <v>486</v>
      </c>
    </row>
    <row r="80" spans="2:22" ht="15" customHeight="1" x14ac:dyDescent="0.2">
      <c r="B80" s="315" t="str">
        <f>'Futsal M'!D70</f>
        <v>FMC2</v>
      </c>
      <c r="C80" s="497">
        <f>'Futsal M'!B70</f>
        <v>42479</v>
      </c>
      <c r="D80" s="314" t="str">
        <f>'Futsal M'!C70</f>
        <v>13h00</v>
      </c>
      <c r="E80" s="490" t="s">
        <v>39</v>
      </c>
      <c r="F80" s="316" t="str">
        <f>'Futsal M'!E70</f>
        <v>CARL QUEIRÓS</v>
      </c>
      <c r="G80" s="316" t="s">
        <v>467</v>
      </c>
      <c r="H80" s="317" t="str">
        <f>'Futsal M'!G70</f>
        <v>AAC</v>
      </c>
      <c r="I80" s="318" t="str">
        <f>'Futsal M'!I70</f>
        <v>1º PO grB</v>
      </c>
      <c r="J80" s="319">
        <f>'Futsal M'!J70</f>
        <v>0</v>
      </c>
      <c r="K80" s="320">
        <f>'Futsal M'!K70</f>
        <v>0</v>
      </c>
      <c r="L80" s="312"/>
      <c r="M80" s="328"/>
      <c r="N80" s="327"/>
      <c r="O80" s="328"/>
      <c r="P80" s="327"/>
      <c r="Q80" s="328"/>
      <c r="R80" s="327"/>
      <c r="S80" s="328"/>
      <c r="T80" s="327"/>
      <c r="U80" s="328"/>
      <c r="V80" s="445" t="s">
        <v>486</v>
      </c>
    </row>
    <row r="81" spans="2:22" ht="15" customHeight="1" x14ac:dyDescent="0.2">
      <c r="B81" s="315" t="str">
        <f>'Futsal M'!D82</f>
        <v>FMD2</v>
      </c>
      <c r="C81" s="497">
        <f>'Futsal M'!B82</f>
        <v>42479</v>
      </c>
      <c r="D81" s="314" t="str">
        <f>'Futsal M'!C82</f>
        <v>13h00</v>
      </c>
      <c r="E81" s="490" t="s">
        <v>39</v>
      </c>
      <c r="F81" s="316" t="str">
        <f>'Futsal M'!E82</f>
        <v>BAIRR BOAVISTA</v>
      </c>
      <c r="G81" s="316" t="s">
        <v>466</v>
      </c>
      <c r="H81" s="317" t="str">
        <f>'Futsal M'!G82</f>
        <v>AAULHT</v>
      </c>
      <c r="I81" s="318" t="str">
        <f>'Futsal M'!I82</f>
        <v>2º PO grA</v>
      </c>
      <c r="J81" s="319">
        <f>'Futsal M'!J82</f>
        <v>0</v>
      </c>
      <c r="K81" s="320">
        <f>'Futsal M'!K82</f>
        <v>0</v>
      </c>
      <c r="L81" s="312"/>
      <c r="M81" s="328"/>
      <c r="N81" s="327"/>
      <c r="O81" s="328"/>
      <c r="P81" s="327"/>
      <c r="Q81" s="328"/>
      <c r="R81" s="327"/>
      <c r="S81" s="328"/>
      <c r="T81" s="327"/>
      <c r="U81" s="328"/>
      <c r="V81" s="445" t="s">
        <v>486</v>
      </c>
    </row>
    <row r="82" spans="2:22" ht="15" customHeight="1" x14ac:dyDescent="0.2">
      <c r="B82" s="315" t="str">
        <f>'Voleibol M'!C16</f>
        <v>VMA5</v>
      </c>
      <c r="C82" s="497">
        <f>'Voleibol M'!A16</f>
        <v>42479</v>
      </c>
      <c r="D82" s="314" t="str">
        <f>'Voleibol M'!B16</f>
        <v>13h00</v>
      </c>
      <c r="E82" s="490" t="s">
        <v>51</v>
      </c>
      <c r="F82" s="316" t="str">
        <f>'Voleibol M'!D16</f>
        <v>CASAL VISTOSO 1</v>
      </c>
      <c r="G82" s="316" t="s">
        <v>468</v>
      </c>
      <c r="H82" s="317" t="str">
        <f>'Voleibol M'!F16</f>
        <v>AAUAlg</v>
      </c>
      <c r="I82" s="318" t="str">
        <f>'Voleibol M'!H16</f>
        <v>AAUAv</v>
      </c>
      <c r="J82" s="322">
        <f>'Voleibol M'!O$16</f>
        <v>0</v>
      </c>
      <c r="K82" s="323">
        <f>'Voleibol M'!P$16</f>
        <v>0</v>
      </c>
      <c r="L82" s="324">
        <f>'Voleibol M'!I$16</f>
        <v>0</v>
      </c>
      <c r="M82" s="330">
        <f>'Voleibol M'!J$16</f>
        <v>0</v>
      </c>
      <c r="N82" s="332">
        <f>'Voleibol M'!K$16</f>
        <v>0</v>
      </c>
      <c r="O82" s="330">
        <f>'Voleibol M'!L$16</f>
        <v>0</v>
      </c>
      <c r="P82" s="332">
        <f>'Voleibol M'!M$16</f>
        <v>0</v>
      </c>
      <c r="Q82" s="330">
        <f>'Voleibol M'!N$16</f>
        <v>0</v>
      </c>
      <c r="R82" s="327"/>
      <c r="S82" s="328"/>
      <c r="T82" s="327"/>
      <c r="U82" s="328"/>
      <c r="V82" s="445" t="s">
        <v>486</v>
      </c>
    </row>
    <row r="83" spans="2:22" ht="15" customHeight="1" x14ac:dyDescent="0.2">
      <c r="B83" s="315" t="str">
        <f>'Voleibol M'!C17</f>
        <v>VMA6</v>
      </c>
      <c r="C83" s="497">
        <f>'Voleibol M'!A17</f>
        <v>42479</v>
      </c>
      <c r="D83" s="314" t="str">
        <f>'Voleibol M'!B17</f>
        <v>13h00</v>
      </c>
      <c r="E83" s="490" t="s">
        <v>51</v>
      </c>
      <c r="F83" s="316" t="str">
        <f>'Voleibol M'!D17</f>
        <v>CASAL VISTOSO 2</v>
      </c>
      <c r="G83" s="316" t="s">
        <v>468</v>
      </c>
      <c r="H83" s="317" t="str">
        <f>'Voleibol M'!F17</f>
        <v>IPP</v>
      </c>
      <c r="I83" s="318" t="str">
        <f>'Voleibol M'!H17</f>
        <v>AEFMH</v>
      </c>
      <c r="J83" s="322">
        <f>'Voleibol M'!O$17</f>
        <v>0</v>
      </c>
      <c r="K83" s="323">
        <f>'Voleibol M'!P$17</f>
        <v>0</v>
      </c>
      <c r="L83" s="324">
        <f>'Voleibol M'!I$17</f>
        <v>0</v>
      </c>
      <c r="M83" s="330">
        <f>'Voleibol M'!J$17</f>
        <v>0</v>
      </c>
      <c r="N83" s="332">
        <f>'Voleibol M'!K$17</f>
        <v>0</v>
      </c>
      <c r="O83" s="330">
        <f>'Voleibol M'!L$17</f>
        <v>0</v>
      </c>
      <c r="P83" s="332">
        <f>'Voleibol M'!M$17</f>
        <v>0</v>
      </c>
      <c r="Q83" s="330">
        <f>'Voleibol M'!N$17</f>
        <v>0</v>
      </c>
      <c r="R83" s="327"/>
      <c r="S83" s="328"/>
      <c r="T83" s="327"/>
      <c r="U83" s="328"/>
      <c r="V83" s="445" t="s">
        <v>486</v>
      </c>
    </row>
    <row r="84" spans="2:22" ht="15" customHeight="1" x14ac:dyDescent="0.2">
      <c r="B84" s="315" t="str">
        <f>'Voleibol F'!C44</f>
        <v>VFC1</v>
      </c>
      <c r="C84" s="497">
        <f>'Voleibol F'!A44</f>
        <v>42479</v>
      </c>
      <c r="D84" s="314" t="str">
        <f>'Voleibol F'!B44</f>
        <v>13h15</v>
      </c>
      <c r="E84" s="490" t="s">
        <v>40</v>
      </c>
      <c r="F84" s="316" t="str">
        <f>'Voleibol F'!D44</f>
        <v>ULHT</v>
      </c>
      <c r="G84" s="316" t="s">
        <v>473</v>
      </c>
      <c r="H84" s="317" t="str">
        <f>'Voleibol F'!F44</f>
        <v>IPP</v>
      </c>
      <c r="I84" s="318" t="str">
        <f>'Voleibol F'!H44</f>
        <v>AAUM</v>
      </c>
      <c r="J84" s="322">
        <f>'Voleibol F'!O$44</f>
        <v>0</v>
      </c>
      <c r="K84" s="325">
        <f>'Voleibol F'!P$44</f>
        <v>0</v>
      </c>
      <c r="L84" s="324">
        <f>'Voleibol F'!I$44</f>
        <v>0</v>
      </c>
      <c r="M84" s="331">
        <f>'Voleibol F'!J$44</f>
        <v>0</v>
      </c>
      <c r="N84" s="329">
        <f>'Voleibol F'!K$44</f>
        <v>0</v>
      </c>
      <c r="O84" s="331">
        <f>'Voleibol F'!L$44</f>
        <v>0</v>
      </c>
      <c r="P84" s="329">
        <f>'Voleibol F'!M$44</f>
        <v>0</v>
      </c>
      <c r="Q84" s="331">
        <f>'Voleibol F'!N$44</f>
        <v>0</v>
      </c>
      <c r="R84" s="327"/>
      <c r="S84" s="328"/>
      <c r="T84" s="327"/>
      <c r="U84" s="328"/>
      <c r="V84" s="445" t="s">
        <v>486</v>
      </c>
    </row>
    <row r="85" spans="2:22" ht="15" customHeight="1" x14ac:dyDescent="0.2">
      <c r="B85" s="315" t="str">
        <f>'Basquetebol M'!D44</f>
        <v>BMC1</v>
      </c>
      <c r="C85" s="497">
        <f>'Basquetebol M'!B44</f>
        <v>42479</v>
      </c>
      <c r="D85" s="314" t="str">
        <f>'Basquetebol M'!C44</f>
        <v>14h30</v>
      </c>
      <c r="E85" s="490" t="s">
        <v>36</v>
      </c>
      <c r="F85" s="316" t="str">
        <f>'Basquetebol M'!E44</f>
        <v>PAV1 - EUL</v>
      </c>
      <c r="G85" s="316" t="s">
        <v>470</v>
      </c>
      <c r="H85" s="317" t="str">
        <f>'Basquetebol M'!G44</f>
        <v>AEISCAP</v>
      </c>
      <c r="I85" s="318" t="str">
        <f>'Basquetebol M'!I44</f>
        <v>AEISMAI</v>
      </c>
      <c r="J85" s="322">
        <f>'Basquetebol M'!J$44</f>
        <v>0</v>
      </c>
      <c r="K85" s="325">
        <f>'Basquetebol M'!K$44</f>
        <v>0</v>
      </c>
      <c r="L85" s="312"/>
      <c r="M85" s="328"/>
      <c r="N85" s="327"/>
      <c r="O85" s="328"/>
      <c r="P85" s="327"/>
      <c r="Q85" s="328"/>
      <c r="R85" s="327"/>
      <c r="S85" s="328"/>
      <c r="T85" s="327"/>
      <c r="U85" s="328"/>
      <c r="V85" s="445" t="s">
        <v>486</v>
      </c>
    </row>
    <row r="86" spans="2:22" ht="15" customHeight="1" x14ac:dyDescent="0.2">
      <c r="B86" s="315" t="str">
        <f>'Andebol M'!D50</f>
        <v>AMC5</v>
      </c>
      <c r="C86" s="497">
        <f>'Andebol M'!B50</f>
        <v>42479</v>
      </c>
      <c r="D86" s="314" t="str">
        <f>'Andebol M'!C50</f>
        <v>14h30</v>
      </c>
      <c r="E86" s="490" t="s">
        <v>29</v>
      </c>
      <c r="F86" s="316" t="str">
        <f>'Andebol M'!E50</f>
        <v>CEDAR</v>
      </c>
      <c r="G86" s="316" t="s">
        <v>469</v>
      </c>
      <c r="H86" s="317" t="str">
        <f>'Andebol M'!G50</f>
        <v>IPLeiria</v>
      </c>
      <c r="I86" s="318" t="str">
        <f>'Andebol M'!I50</f>
        <v>AAC</v>
      </c>
      <c r="J86" s="322">
        <f>'Andebol M'!J$50</f>
        <v>0</v>
      </c>
      <c r="K86" s="325">
        <f>'Andebol M'!K$50</f>
        <v>0</v>
      </c>
      <c r="L86" s="312"/>
      <c r="M86" s="328"/>
      <c r="N86" s="327"/>
      <c r="O86" s="328"/>
      <c r="P86" s="327"/>
      <c r="Q86" s="328"/>
      <c r="R86" s="327"/>
      <c r="S86" s="328"/>
      <c r="T86" s="327"/>
      <c r="U86" s="328"/>
      <c r="V86" s="445" t="s">
        <v>486</v>
      </c>
    </row>
    <row r="87" spans="2:22" ht="15" customHeight="1" x14ac:dyDescent="0.2">
      <c r="B87" s="315" t="str">
        <f>'Andebol M'!D51</f>
        <v>AMC6</v>
      </c>
      <c r="C87" s="497">
        <f>'Andebol M'!B51</f>
        <v>42479</v>
      </c>
      <c r="D87" s="314" t="str">
        <f>'Andebol M'!C51</f>
        <v>14h30</v>
      </c>
      <c r="E87" s="490" t="s">
        <v>29</v>
      </c>
      <c r="F87" s="316" t="str">
        <f>'Andebol M'!E51</f>
        <v>AV. NOVAS</v>
      </c>
      <c r="G87" s="316" t="s">
        <v>465</v>
      </c>
      <c r="H87" s="317" t="str">
        <f>'Andebol M'!G51</f>
        <v>AEFEUP</v>
      </c>
      <c r="I87" s="318" t="str">
        <f>'Andebol M'!I51</f>
        <v>NOVA</v>
      </c>
      <c r="J87" s="322">
        <f>'Andebol M'!J$51</f>
        <v>0</v>
      </c>
      <c r="K87" s="325">
        <f>'Andebol M'!K$51</f>
        <v>0</v>
      </c>
      <c r="L87" s="312"/>
      <c r="M87" s="328"/>
      <c r="N87" s="327"/>
      <c r="O87" s="328"/>
      <c r="P87" s="327"/>
      <c r="Q87" s="328"/>
      <c r="R87" s="327"/>
      <c r="S87" s="328"/>
      <c r="T87" s="327"/>
      <c r="U87" s="328"/>
      <c r="V87" s="445" t="s">
        <v>486</v>
      </c>
    </row>
    <row r="88" spans="2:22" ht="15" customHeight="1" x14ac:dyDescent="0.2">
      <c r="B88" s="315" t="str">
        <f>'Futsal F'!D14</f>
        <v>FFA3</v>
      </c>
      <c r="C88" s="497">
        <f>'Futsal F'!B14</f>
        <v>42479</v>
      </c>
      <c r="D88" s="314" t="str">
        <f>'Futsal F'!C14</f>
        <v>14h30</v>
      </c>
      <c r="E88" s="490" t="s">
        <v>38</v>
      </c>
      <c r="F88" s="316" t="str">
        <f>'Futsal F'!E14</f>
        <v>BAIRR BOAVISTA</v>
      </c>
      <c r="G88" s="316" t="s">
        <v>466</v>
      </c>
      <c r="H88" s="317" t="str">
        <f>'Futsal F'!G14</f>
        <v>AEISMAI</v>
      </c>
      <c r="I88" s="318" t="str">
        <f>'Futsal F'!I14</f>
        <v>IPSantarém</v>
      </c>
      <c r="J88" s="319">
        <f>'Futsal F'!J$14</f>
        <v>0</v>
      </c>
      <c r="K88" s="320">
        <f>'Futsal F'!K$14</f>
        <v>0</v>
      </c>
      <c r="L88" s="312"/>
      <c r="M88" s="328"/>
      <c r="N88" s="327"/>
      <c r="O88" s="328"/>
      <c r="P88" s="327"/>
      <c r="Q88" s="328"/>
      <c r="R88" s="327"/>
      <c r="S88" s="328"/>
      <c r="T88" s="327"/>
      <c r="U88" s="328"/>
      <c r="V88" s="445" t="s">
        <v>486</v>
      </c>
    </row>
    <row r="89" spans="2:22" ht="15" customHeight="1" x14ac:dyDescent="0.2">
      <c r="B89" s="315" t="str">
        <f>'Basquetebol M'!D45</f>
        <v>BMC2</v>
      </c>
      <c r="C89" s="497">
        <f>'Basquetebol M'!B45</f>
        <v>42479</v>
      </c>
      <c r="D89" s="314" t="str">
        <f>'Basquetebol M'!C45</f>
        <v>14h30</v>
      </c>
      <c r="E89" s="490" t="s">
        <v>36</v>
      </c>
      <c r="F89" s="316" t="str">
        <f>'Basquetebol M'!E45</f>
        <v>AEIST</v>
      </c>
      <c r="G89" s="316" t="s">
        <v>464</v>
      </c>
      <c r="H89" s="317" t="str">
        <f>'Basquetebol M'!G45</f>
        <v>NOVA</v>
      </c>
      <c r="I89" s="318" t="str">
        <f>'Basquetebol M'!I45</f>
        <v>AAUM</v>
      </c>
      <c r="J89" s="322">
        <f>'Basquetebol M'!J$45</f>
        <v>0</v>
      </c>
      <c r="K89" s="325">
        <f>'Basquetebol M'!K$45</f>
        <v>0</v>
      </c>
      <c r="L89" s="312"/>
      <c r="M89" s="328"/>
      <c r="N89" s="327"/>
      <c r="O89" s="328"/>
      <c r="P89" s="327"/>
      <c r="Q89" s="328"/>
      <c r="R89" s="327"/>
      <c r="S89" s="328"/>
      <c r="T89" s="327"/>
      <c r="U89" s="328"/>
      <c r="V89" s="445" t="s">
        <v>486</v>
      </c>
    </row>
    <row r="90" spans="2:22" ht="15" customHeight="1" x14ac:dyDescent="0.2">
      <c r="B90" s="315" t="str">
        <f>'Futebol 11 M'!D16</f>
        <v>FA5</v>
      </c>
      <c r="C90" s="497">
        <f>'Futebol 11 M'!B16</f>
        <v>42479</v>
      </c>
      <c r="D90" s="314" t="str">
        <f>'Futebol 11 M'!C16</f>
        <v>14h30</v>
      </c>
      <c r="E90" s="490" t="s">
        <v>320</v>
      </c>
      <c r="F90" s="316" t="str">
        <f>'Futebol 11 M'!E16</f>
        <v>SINTÉTICO 3</v>
      </c>
      <c r="G90" s="316" t="s">
        <v>470</v>
      </c>
      <c r="H90" s="317" t="str">
        <f>'Futebol 11 M'!G16</f>
        <v>IPV</v>
      </c>
      <c r="I90" s="318" t="str">
        <f>'Futebol 11 M'!I16</f>
        <v>AEFADEUP</v>
      </c>
      <c r="J90" s="322">
        <f>'Futebol 11 M'!J$16</f>
        <v>0</v>
      </c>
      <c r="K90" s="323">
        <f>'Futebol 11 M'!K$16</f>
        <v>0</v>
      </c>
      <c r="L90" s="312"/>
      <c r="M90" s="328"/>
      <c r="N90" s="327"/>
      <c r="O90" s="328"/>
      <c r="P90" s="327"/>
      <c r="Q90" s="328"/>
      <c r="R90" s="327"/>
      <c r="S90" s="328"/>
      <c r="T90" s="327"/>
      <c r="U90" s="328"/>
      <c r="V90" s="445" t="s">
        <v>486</v>
      </c>
    </row>
    <row r="91" spans="2:22" ht="15" customHeight="1" x14ac:dyDescent="0.2">
      <c r="B91" s="315" t="str">
        <f>'Futebol 11 M'!D17</f>
        <v>FA6</v>
      </c>
      <c r="C91" s="497">
        <f>'Futebol 11 M'!B17</f>
        <v>42479</v>
      </c>
      <c r="D91" s="314" t="str">
        <f>'Futebol 11 M'!C17</f>
        <v>14h30</v>
      </c>
      <c r="E91" s="490" t="s">
        <v>320</v>
      </c>
      <c r="F91" s="316" t="str">
        <f>'Futebol 11 M'!E17</f>
        <v>SINTÉTICO 4</v>
      </c>
      <c r="G91" s="316" t="s">
        <v>470</v>
      </c>
      <c r="H91" s="317" t="str">
        <f>'Futebol 11 M'!G17</f>
        <v>AEIST</v>
      </c>
      <c r="I91" s="318" t="str">
        <f>'Futebol 11 M'!I17</f>
        <v>AAUM</v>
      </c>
      <c r="J91" s="322">
        <f>'Futebol 11 M'!J$17</f>
        <v>0</v>
      </c>
      <c r="K91" s="323">
        <f>'Futebol 11 M'!K$17</f>
        <v>0</v>
      </c>
      <c r="L91" s="312"/>
      <c r="M91" s="328"/>
      <c r="N91" s="327"/>
      <c r="O91" s="328"/>
      <c r="P91" s="327"/>
      <c r="Q91" s="328"/>
      <c r="R91" s="327"/>
      <c r="S91" s="328"/>
      <c r="T91" s="327"/>
      <c r="U91" s="328"/>
      <c r="V91" s="445" t="s">
        <v>486</v>
      </c>
    </row>
    <row r="92" spans="2:22" ht="15" customHeight="1" x14ac:dyDescent="0.2">
      <c r="B92" s="315" t="str">
        <f>'Voleibol M'!C32</f>
        <v>VMB5</v>
      </c>
      <c r="C92" s="497">
        <f>'Voleibol M'!A32</f>
        <v>42479</v>
      </c>
      <c r="D92" s="314" t="str">
        <f>'Voleibol M'!B32</f>
        <v>14h30</v>
      </c>
      <c r="E92" s="490" t="s">
        <v>51</v>
      </c>
      <c r="F92" s="316" t="str">
        <f>'Voleibol M'!D32</f>
        <v>CASAL VISTOSO 1</v>
      </c>
      <c r="G92" s="316" t="s">
        <v>468</v>
      </c>
      <c r="H92" s="317" t="str">
        <f>'Voleibol M'!F32</f>
        <v>NOVA</v>
      </c>
      <c r="I92" s="318" t="str">
        <f>'Voleibol M'!H32</f>
        <v>AECLSBE</v>
      </c>
      <c r="J92" s="322">
        <f>'Voleibol M'!O$32</f>
        <v>0</v>
      </c>
      <c r="K92" s="323">
        <f>'Voleibol M'!P$32</f>
        <v>0</v>
      </c>
      <c r="L92" s="324">
        <f>'Voleibol M'!I$32</f>
        <v>0</v>
      </c>
      <c r="M92" s="330">
        <f>'Voleibol M'!J$32</f>
        <v>0</v>
      </c>
      <c r="N92" s="332">
        <f>'Voleibol M'!K$32</f>
        <v>0</v>
      </c>
      <c r="O92" s="330">
        <f>'Voleibol M'!L$32</f>
        <v>0</v>
      </c>
      <c r="P92" s="332">
        <f>'Voleibol M'!M$32</f>
        <v>0</v>
      </c>
      <c r="Q92" s="330">
        <f>'Voleibol M'!N$32</f>
        <v>0</v>
      </c>
      <c r="R92" s="327"/>
      <c r="S92" s="328"/>
      <c r="T92" s="327"/>
      <c r="U92" s="328"/>
      <c r="V92" s="445" t="s">
        <v>486</v>
      </c>
    </row>
    <row r="93" spans="2:22" ht="15" customHeight="1" x14ac:dyDescent="0.2">
      <c r="B93" s="315" t="str">
        <f>'Voleibol M'!C33</f>
        <v>VMB6</v>
      </c>
      <c r="C93" s="497">
        <f>'Voleibol M'!A33</f>
        <v>42479</v>
      </c>
      <c r="D93" s="314" t="str">
        <f>'Voleibol M'!B33</f>
        <v>14h30</v>
      </c>
      <c r="E93" s="490" t="s">
        <v>51</v>
      </c>
      <c r="F93" s="316" t="str">
        <f>'Voleibol M'!D33</f>
        <v>CASAL VISTOSO 2</v>
      </c>
      <c r="G93" s="316" t="s">
        <v>468</v>
      </c>
      <c r="H93" s="317" t="str">
        <f>'Voleibol M'!F33</f>
        <v>AAC</v>
      </c>
      <c r="I93" s="318" t="str">
        <f>'Voleibol M'!H33</f>
        <v>AEFEUP</v>
      </c>
      <c r="J93" s="322">
        <f>'Voleibol M'!O$33</f>
        <v>0</v>
      </c>
      <c r="K93" s="323">
        <f>'Voleibol M'!P$33</f>
        <v>0</v>
      </c>
      <c r="L93" s="324">
        <f>'Voleibol M'!I$33</f>
        <v>0</v>
      </c>
      <c r="M93" s="330">
        <f>'Voleibol M'!J$33</f>
        <v>0</v>
      </c>
      <c r="N93" s="332">
        <f>'Voleibol M'!K$33</f>
        <v>0</v>
      </c>
      <c r="O93" s="330">
        <f>'Voleibol M'!L$33</f>
        <v>0</v>
      </c>
      <c r="P93" s="332">
        <f>'Voleibol M'!M$33</f>
        <v>0</v>
      </c>
      <c r="Q93" s="330">
        <f>'Voleibol M'!N$33</f>
        <v>0</v>
      </c>
      <c r="R93" s="327"/>
      <c r="S93" s="328"/>
      <c r="T93" s="327"/>
      <c r="U93" s="328"/>
      <c r="V93" s="445" t="s">
        <v>486</v>
      </c>
    </row>
    <row r="94" spans="2:22" ht="15" customHeight="1" x14ac:dyDescent="0.2">
      <c r="B94" s="315" t="str">
        <f>'Futsal M'!D47</f>
        <v>FMA3</v>
      </c>
      <c r="C94" s="497">
        <f>'Futsal M'!B47</f>
        <v>42479</v>
      </c>
      <c r="D94" s="314" t="str">
        <f>'Futsal M'!C47</f>
        <v>14h30</v>
      </c>
      <c r="E94" s="490" t="s">
        <v>39</v>
      </c>
      <c r="F94" s="316" t="str">
        <f>'Futsal M'!E47</f>
        <v>CARL QUEIRÓS</v>
      </c>
      <c r="G94" s="316" t="s">
        <v>467</v>
      </c>
      <c r="H94" s="317" t="str">
        <f>'Futsal M'!G47</f>
        <v>2º PO grB</v>
      </c>
      <c r="I94" s="318" t="str">
        <f>'Futsal M'!I47</f>
        <v>AAUM</v>
      </c>
      <c r="J94" s="319">
        <f>'Futsal M'!J47</f>
        <v>0</v>
      </c>
      <c r="K94" s="320">
        <f>'Futsal M'!K47</f>
        <v>0</v>
      </c>
      <c r="L94" s="312"/>
      <c r="M94" s="328"/>
      <c r="N94" s="327"/>
      <c r="O94" s="328"/>
      <c r="P94" s="327"/>
      <c r="Q94" s="328"/>
      <c r="R94" s="327"/>
      <c r="S94" s="328"/>
      <c r="T94" s="327"/>
      <c r="U94" s="328"/>
      <c r="V94" s="445" t="s">
        <v>486</v>
      </c>
    </row>
    <row r="95" spans="2:22" ht="15" customHeight="1" x14ac:dyDescent="0.2">
      <c r="B95" s="315" t="str">
        <f>'Futsal F'!D15</f>
        <v>FFA4</v>
      </c>
      <c r="C95" s="497">
        <f>'Futsal F'!B15</f>
        <v>42479</v>
      </c>
      <c r="D95" s="314" t="str">
        <f>'Futsal F'!C15</f>
        <v>14h30</v>
      </c>
      <c r="E95" s="490" t="s">
        <v>38</v>
      </c>
      <c r="F95" s="316" t="str">
        <f>'Futsal F'!E15</f>
        <v>SARAH AFONSO</v>
      </c>
      <c r="G95" s="316" t="s">
        <v>474</v>
      </c>
      <c r="H95" s="317" t="str">
        <f>'Futsal F'!G15</f>
        <v>AEIST</v>
      </c>
      <c r="I95" s="318" t="str">
        <f>'Futsal F'!I15</f>
        <v>AEFMH</v>
      </c>
      <c r="J95" s="319">
        <f>'Futsal F'!J$15</f>
        <v>0</v>
      </c>
      <c r="K95" s="320">
        <f>'Futsal F'!K$15</f>
        <v>0</v>
      </c>
      <c r="L95" s="312"/>
      <c r="M95" s="328"/>
      <c r="N95" s="327"/>
      <c r="O95" s="328"/>
      <c r="P95" s="327"/>
      <c r="Q95" s="328"/>
      <c r="R95" s="327"/>
      <c r="S95" s="328"/>
      <c r="T95" s="327"/>
      <c r="U95" s="328"/>
      <c r="V95" s="445" t="s">
        <v>486</v>
      </c>
    </row>
    <row r="96" spans="2:22" ht="15" customHeight="1" x14ac:dyDescent="0.2">
      <c r="B96" s="315" t="str">
        <f>'Voleibol F'!C45</f>
        <v>VFC2</v>
      </c>
      <c r="C96" s="497">
        <f>'Voleibol F'!A45</f>
        <v>42479</v>
      </c>
      <c r="D96" s="314" t="str">
        <f>'Voleibol F'!B45</f>
        <v>14h45</v>
      </c>
      <c r="E96" s="490" t="s">
        <v>40</v>
      </c>
      <c r="F96" s="316" t="str">
        <f>'Voleibol F'!D45</f>
        <v>ULHT</v>
      </c>
      <c r="G96" s="316" t="s">
        <v>473</v>
      </c>
      <c r="H96" s="317" t="str">
        <f>'Voleibol F'!F45</f>
        <v>AEISEG</v>
      </c>
      <c r="I96" s="318" t="str">
        <f>'Voleibol F'!H45</f>
        <v>AEFEUP</v>
      </c>
      <c r="J96" s="322">
        <f>'Voleibol F'!O$45</f>
        <v>0</v>
      </c>
      <c r="K96" s="325">
        <f>'Voleibol F'!P$45</f>
        <v>0</v>
      </c>
      <c r="L96" s="389">
        <f>'Voleibol F'!I$45</f>
        <v>0</v>
      </c>
      <c r="M96" s="392">
        <f>'Voleibol F'!J$45</f>
        <v>0</v>
      </c>
      <c r="N96" s="393">
        <f>'Voleibol F'!K$45</f>
        <v>0</v>
      </c>
      <c r="O96" s="392">
        <f>'Voleibol F'!L$45</f>
        <v>0</v>
      </c>
      <c r="P96" s="329">
        <f>'Voleibol F'!M$45</f>
        <v>0</v>
      </c>
      <c r="Q96" s="331">
        <f>'Voleibol F'!N$45</f>
        <v>0</v>
      </c>
      <c r="R96" s="327"/>
      <c r="S96" s="328"/>
      <c r="T96" s="327"/>
      <c r="U96" s="328"/>
      <c r="V96" s="445" t="s">
        <v>486</v>
      </c>
    </row>
    <row r="97" spans="2:22" ht="15" customHeight="1" x14ac:dyDescent="0.2">
      <c r="B97" s="315" t="str">
        <f>'Futsal F'!D30</f>
        <v>FFB3</v>
      </c>
      <c r="C97" s="497">
        <f>'Futsal F'!B30</f>
        <v>42479</v>
      </c>
      <c r="D97" s="314" t="str">
        <f>'Futsal F'!C30</f>
        <v>16h00</v>
      </c>
      <c r="E97" s="490" t="s">
        <v>38</v>
      </c>
      <c r="F97" s="316" t="str">
        <f>'Futsal F'!E30</f>
        <v>SARAH AFONSO</v>
      </c>
      <c r="G97" s="316" t="s">
        <v>474</v>
      </c>
      <c r="H97" s="317" t="str">
        <f>'Futsal F'!G30</f>
        <v>AAULHT</v>
      </c>
      <c r="I97" s="318" t="str">
        <f>'Futsal F'!I30</f>
        <v>AEISCTE-IUL</v>
      </c>
      <c r="J97" s="319">
        <f>'Futsal F'!J$30</f>
        <v>0</v>
      </c>
      <c r="K97" s="320">
        <f>'Futsal F'!K$30</f>
        <v>0</v>
      </c>
      <c r="L97" s="312"/>
      <c r="M97" s="328"/>
      <c r="N97" s="327"/>
      <c r="O97" s="328"/>
      <c r="P97" s="327"/>
      <c r="Q97" s="328"/>
      <c r="R97" s="327"/>
      <c r="S97" s="328"/>
      <c r="T97" s="327"/>
      <c r="U97" s="328"/>
      <c r="V97" s="445" t="s">
        <v>486</v>
      </c>
    </row>
    <row r="98" spans="2:22" ht="15" customHeight="1" x14ac:dyDescent="0.2">
      <c r="B98" s="315" t="str">
        <f>'Basquetebol M'!D14</f>
        <v>BMA3</v>
      </c>
      <c r="C98" s="497">
        <f>'Basquetebol M'!B14</f>
        <v>42479</v>
      </c>
      <c r="D98" s="314" t="str">
        <f>'Basquetebol M'!C14</f>
        <v>16h00</v>
      </c>
      <c r="E98" s="490" t="s">
        <v>36</v>
      </c>
      <c r="F98" s="316" t="str">
        <f>'Basquetebol M'!E14</f>
        <v>PAV1 - EUL</v>
      </c>
      <c r="G98" s="316" t="s">
        <v>470</v>
      </c>
      <c r="H98" s="317" t="str">
        <f>'Basquetebol M'!G14</f>
        <v>AEFEUP</v>
      </c>
      <c r="I98" s="318" t="str">
        <f>'Basquetebol M'!I14</f>
        <v>AAUAv</v>
      </c>
      <c r="J98" s="322">
        <f>'Basquetebol M'!J$14</f>
        <v>0</v>
      </c>
      <c r="K98" s="323">
        <f>'Basquetebol M'!K$14</f>
        <v>0</v>
      </c>
      <c r="L98" s="312"/>
      <c r="M98" s="328"/>
      <c r="N98" s="327"/>
      <c r="O98" s="328"/>
      <c r="P98" s="327"/>
      <c r="Q98" s="328"/>
      <c r="R98" s="327"/>
      <c r="S98" s="328"/>
      <c r="T98" s="327"/>
      <c r="U98" s="328"/>
      <c r="V98" s="445" t="s">
        <v>486</v>
      </c>
    </row>
    <row r="99" spans="2:22" ht="15" customHeight="1" x14ac:dyDescent="0.2">
      <c r="B99" s="315" t="str">
        <f>'Basquetebol M'!D15</f>
        <v>BMA4</v>
      </c>
      <c r="C99" s="497">
        <f>'Basquetebol M'!B15</f>
        <v>42479</v>
      </c>
      <c r="D99" s="314" t="str">
        <f>'Basquetebol M'!C15</f>
        <v>16h00</v>
      </c>
      <c r="E99" s="490" t="s">
        <v>36</v>
      </c>
      <c r="F99" s="316" t="str">
        <f>'Basquetebol M'!E15</f>
        <v>AEIST</v>
      </c>
      <c r="G99" s="316" t="s">
        <v>464</v>
      </c>
      <c r="H99" s="317" t="str">
        <f>'Basquetebol M'!G15</f>
        <v>AEFCT</v>
      </c>
      <c r="I99" s="318" t="str">
        <f>'Basquetebol M'!I15</f>
        <v>AEIST</v>
      </c>
      <c r="J99" s="322">
        <f>'Basquetebol M'!J$15</f>
        <v>0</v>
      </c>
      <c r="K99" s="323">
        <f>'Basquetebol M'!K$15</f>
        <v>0</v>
      </c>
      <c r="L99" s="312"/>
      <c r="M99" s="328"/>
      <c r="N99" s="327"/>
      <c r="O99" s="328"/>
      <c r="P99" s="327"/>
      <c r="Q99" s="328"/>
      <c r="R99" s="327"/>
      <c r="S99" s="328"/>
      <c r="T99" s="327"/>
      <c r="U99" s="328"/>
      <c r="V99" s="445" t="s">
        <v>486</v>
      </c>
    </row>
    <row r="100" spans="2:22" ht="15" customHeight="1" x14ac:dyDescent="0.2">
      <c r="B100" s="315" t="str">
        <f>'Futebol 11 M'!D33</f>
        <v>FB6</v>
      </c>
      <c r="C100" s="497">
        <f>'Futebol 11 M'!B33</f>
        <v>42479</v>
      </c>
      <c r="D100" s="314" t="str">
        <f>'Futebol 11 M'!C33</f>
        <v>16h00</v>
      </c>
      <c r="E100" s="490" t="s">
        <v>320</v>
      </c>
      <c r="F100" s="316" t="str">
        <f>'Futebol 11 M'!E33</f>
        <v>SINTÉTICO 4</v>
      </c>
      <c r="G100" s="316" t="s">
        <v>470</v>
      </c>
      <c r="H100" s="317" t="str">
        <f>'Futebol 11 M'!G33</f>
        <v>AEFEUP</v>
      </c>
      <c r="I100" s="318" t="str">
        <f>'Futebol 11 M'!I33</f>
        <v>A.Militar</v>
      </c>
      <c r="J100" s="322">
        <f>'Futebol 11 M'!J$33</f>
        <v>0</v>
      </c>
      <c r="K100" s="323">
        <f>'Futebol 11 M'!K$33</f>
        <v>0</v>
      </c>
      <c r="L100" s="312"/>
      <c r="M100" s="328"/>
      <c r="N100" s="327"/>
      <c r="O100" s="328"/>
      <c r="P100" s="327"/>
      <c r="Q100" s="328"/>
      <c r="R100" s="327"/>
      <c r="S100" s="328"/>
      <c r="T100" s="327"/>
      <c r="U100" s="328"/>
      <c r="V100" s="445" t="s">
        <v>486</v>
      </c>
    </row>
    <row r="101" spans="2:22" ht="15" customHeight="1" x14ac:dyDescent="0.2">
      <c r="B101" s="315" t="str">
        <f>'Futebol 11 M'!D32</f>
        <v>FB5</v>
      </c>
      <c r="C101" s="497">
        <f>'Futebol 11 M'!B32</f>
        <v>42479</v>
      </c>
      <c r="D101" s="314" t="str">
        <f>'Futebol 11 M'!C32</f>
        <v>16h00</v>
      </c>
      <c r="E101" s="490" t="s">
        <v>320</v>
      </c>
      <c r="F101" s="316" t="str">
        <f>'Futebol 11 M'!E32</f>
        <v>SINTÉTICO 3</v>
      </c>
      <c r="G101" s="316" t="s">
        <v>470</v>
      </c>
      <c r="H101" s="317" t="str">
        <f>'Futebol 11 M'!G32</f>
        <v>AEFEUNL</v>
      </c>
      <c r="I101" s="318" t="str">
        <f>'Futebol 11 M'!I32</f>
        <v>AAUBI</v>
      </c>
      <c r="J101" s="322">
        <f>'Futebol 11 M'!J$32</f>
        <v>0</v>
      </c>
      <c r="K101" s="323">
        <f>'Futebol 11 M'!K$32</f>
        <v>0</v>
      </c>
      <c r="L101" s="312"/>
      <c r="M101" s="328"/>
      <c r="N101" s="327"/>
      <c r="O101" s="328"/>
      <c r="P101" s="327"/>
      <c r="Q101" s="328"/>
      <c r="R101" s="327"/>
      <c r="S101" s="328"/>
      <c r="T101" s="327"/>
      <c r="U101" s="328"/>
      <c r="V101" s="445" t="s">
        <v>486</v>
      </c>
    </row>
    <row r="102" spans="2:22" ht="15" customHeight="1" x14ac:dyDescent="0.2">
      <c r="B102" s="315" t="str">
        <f>'Futsal F'!D31</f>
        <v>FFB4</v>
      </c>
      <c r="C102" s="497">
        <f>'Futsal F'!B31</f>
        <v>42479</v>
      </c>
      <c r="D102" s="314" t="str">
        <f>'Futsal F'!C31</f>
        <v>16h00</v>
      </c>
      <c r="E102" s="490" t="s">
        <v>38</v>
      </c>
      <c r="F102" s="316" t="str">
        <f>'Futsal F'!E31</f>
        <v>BAIRR BOAVISTA</v>
      </c>
      <c r="G102" s="316" t="s">
        <v>466</v>
      </c>
      <c r="H102" s="317" t="str">
        <f>'Futsal F'!G31</f>
        <v>AAUM</v>
      </c>
      <c r="I102" s="318" t="str">
        <f>'Futsal F'!I31</f>
        <v>AEFEUP</v>
      </c>
      <c r="J102" s="319">
        <f>'Futsal F'!J$31</f>
        <v>0</v>
      </c>
      <c r="K102" s="320">
        <f>'Futsal F'!K$31</f>
        <v>0</v>
      </c>
      <c r="L102" s="312"/>
      <c r="M102" s="328"/>
      <c r="N102" s="327"/>
      <c r="O102" s="328"/>
      <c r="P102" s="327"/>
      <c r="Q102" s="328"/>
      <c r="R102" s="327"/>
      <c r="S102" s="328"/>
      <c r="T102" s="327"/>
      <c r="U102" s="328"/>
      <c r="V102" s="445" t="s">
        <v>486</v>
      </c>
    </row>
    <row r="103" spans="2:22" ht="15" customHeight="1" x14ac:dyDescent="0.2">
      <c r="B103" s="315" t="str">
        <f>'Futsal M'!D59</f>
        <v>FMB3</v>
      </c>
      <c r="C103" s="497">
        <f>'Futsal M'!B59</f>
        <v>42479</v>
      </c>
      <c r="D103" s="314" t="str">
        <f>'Futsal M'!C59</f>
        <v>16h00</v>
      </c>
      <c r="E103" s="490" t="s">
        <v>39</v>
      </c>
      <c r="F103" s="316" t="str">
        <f>'Futsal M'!E59</f>
        <v>CARL QUEIRÓS</v>
      </c>
      <c r="G103" s="316" t="s">
        <v>467</v>
      </c>
      <c r="H103" s="317" t="str">
        <f>'Futsal M'!G59</f>
        <v>1º PO grA</v>
      </c>
      <c r="I103" s="318" t="str">
        <f>'Futsal M'!I59</f>
        <v>AEFMH</v>
      </c>
      <c r="J103" s="319">
        <f>'Futsal M'!J59</f>
        <v>0</v>
      </c>
      <c r="K103" s="320">
        <f>'Futsal M'!K59</f>
        <v>0</v>
      </c>
      <c r="L103" s="312"/>
      <c r="M103" s="328"/>
      <c r="N103" s="327"/>
      <c r="O103" s="328"/>
      <c r="P103" s="327"/>
      <c r="Q103" s="328"/>
      <c r="R103" s="327"/>
      <c r="S103" s="328"/>
      <c r="T103" s="327"/>
      <c r="U103" s="328"/>
      <c r="V103" s="445" t="s">
        <v>486</v>
      </c>
    </row>
    <row r="104" spans="2:22" ht="15" customHeight="1" x14ac:dyDescent="0.2">
      <c r="B104" s="315" t="str">
        <f>'Futsal F'!D47</f>
        <v>FFC4</v>
      </c>
      <c r="C104" s="497">
        <f>'Futsal F'!B47</f>
        <v>42479</v>
      </c>
      <c r="D104" s="314" t="str">
        <f>'Futsal F'!C47</f>
        <v>16h00</v>
      </c>
      <c r="E104" s="490" t="s">
        <v>38</v>
      </c>
      <c r="F104" s="316" t="str">
        <f>'Futsal F'!E47</f>
        <v>AV. NOVAS</v>
      </c>
      <c r="G104" s="316" t="s">
        <v>465</v>
      </c>
      <c r="H104" s="317" t="str">
        <f>'Futsal F'!G47</f>
        <v>AEFCT</v>
      </c>
      <c r="I104" s="318" t="str">
        <f>'Futsal F'!I47</f>
        <v>AAC</v>
      </c>
      <c r="J104" s="319">
        <f>'Futsal F'!J$47</f>
        <v>0</v>
      </c>
      <c r="K104" s="321">
        <f>'Futsal F'!K$47</f>
        <v>0</v>
      </c>
      <c r="L104" s="312"/>
      <c r="M104" s="328"/>
      <c r="N104" s="327"/>
      <c r="O104" s="328"/>
      <c r="P104" s="327"/>
      <c r="Q104" s="328"/>
      <c r="R104" s="327"/>
      <c r="S104" s="328"/>
      <c r="T104" s="327"/>
      <c r="U104" s="328"/>
      <c r="V104" s="445" t="s">
        <v>486</v>
      </c>
    </row>
    <row r="105" spans="2:22" ht="15" customHeight="1" x14ac:dyDescent="0.2">
      <c r="B105" s="315" t="str">
        <f>'Voleibol M'!C48</f>
        <v>VMC5</v>
      </c>
      <c r="C105" s="497">
        <f>'Voleibol M'!A48</f>
        <v>42479</v>
      </c>
      <c r="D105" s="314" t="str">
        <f>'Voleibol M'!B48</f>
        <v>16h00</v>
      </c>
      <c r="E105" s="490" t="s">
        <v>51</v>
      </c>
      <c r="F105" s="316" t="str">
        <f>'Voleibol M'!D48</f>
        <v>CASAL VISTOSO 1</v>
      </c>
      <c r="G105" s="316" t="s">
        <v>468</v>
      </c>
      <c r="H105" s="317" t="str">
        <f>'Voleibol M'!F48</f>
        <v>AAULHT</v>
      </c>
      <c r="I105" s="318" t="str">
        <f>'Voleibol M'!H48</f>
        <v>AEFEP</v>
      </c>
      <c r="J105" s="322">
        <f>'Voleibol M'!O$48</f>
        <v>0</v>
      </c>
      <c r="K105" s="325">
        <f>'Voleibol M'!P$48</f>
        <v>0</v>
      </c>
      <c r="L105" s="324">
        <f>'Voleibol M'!I$48</f>
        <v>0</v>
      </c>
      <c r="M105" s="331">
        <f>'Voleibol M'!J$48</f>
        <v>0</v>
      </c>
      <c r="N105" s="329">
        <f>'Voleibol M'!K$48</f>
        <v>0</v>
      </c>
      <c r="O105" s="331">
        <f>'Voleibol M'!L$48</f>
        <v>0</v>
      </c>
      <c r="P105" s="329">
        <f>'Voleibol M'!M$48</f>
        <v>0</v>
      </c>
      <c r="Q105" s="331">
        <f>'Voleibol M'!N$48</f>
        <v>0</v>
      </c>
      <c r="R105" s="327"/>
      <c r="S105" s="328"/>
      <c r="T105" s="327"/>
      <c r="U105" s="328"/>
      <c r="V105" s="445" t="s">
        <v>486</v>
      </c>
    </row>
    <row r="106" spans="2:22" ht="15" customHeight="1" x14ac:dyDescent="0.2">
      <c r="B106" s="315" t="str">
        <f>'Voleibol M'!C49</f>
        <v>VMC6</v>
      </c>
      <c r="C106" s="497">
        <f>'Voleibol M'!A49</f>
        <v>42479</v>
      </c>
      <c r="D106" s="314" t="str">
        <f>'Voleibol M'!B49</f>
        <v>16h00</v>
      </c>
      <c r="E106" s="490" t="s">
        <v>51</v>
      </c>
      <c r="F106" s="316" t="str">
        <f>'Voleibol M'!D49</f>
        <v>CASAL VISTOSO 2</v>
      </c>
      <c r="G106" s="316" t="s">
        <v>468</v>
      </c>
      <c r="H106" s="317" t="str">
        <f>'Voleibol M'!F49</f>
        <v>AEIST</v>
      </c>
      <c r="I106" s="318" t="str">
        <f>'Voleibol M'!H49</f>
        <v>AAUM</v>
      </c>
      <c r="J106" s="322">
        <f>'Voleibol M'!O$49</f>
        <v>0</v>
      </c>
      <c r="K106" s="325">
        <f>'Voleibol M'!P$49</f>
        <v>0</v>
      </c>
      <c r="L106" s="324">
        <f>'Voleibol M'!I$49</f>
        <v>0</v>
      </c>
      <c r="M106" s="331">
        <f>'Voleibol M'!J$49</f>
        <v>0</v>
      </c>
      <c r="N106" s="329">
        <f>'Voleibol M'!K$49</f>
        <v>0</v>
      </c>
      <c r="O106" s="331">
        <f>'Voleibol M'!L$49</f>
        <v>0</v>
      </c>
      <c r="P106" s="329">
        <f>'Voleibol M'!M$49</f>
        <v>0</v>
      </c>
      <c r="Q106" s="331">
        <f>'Voleibol M'!N$49</f>
        <v>0</v>
      </c>
      <c r="R106" s="327"/>
      <c r="S106" s="328"/>
      <c r="T106" s="327"/>
      <c r="U106" s="328"/>
      <c r="V106" s="445" t="s">
        <v>486</v>
      </c>
    </row>
    <row r="107" spans="2:22" ht="15" customHeight="1" x14ac:dyDescent="0.2">
      <c r="B107" s="315" t="str">
        <f>'Futsal F'!D46</f>
        <v>FFC3</v>
      </c>
      <c r="C107" s="497">
        <f>'Futsal F'!B46</f>
        <v>42479</v>
      </c>
      <c r="D107" s="314" t="str">
        <f>'Futsal F'!C46</f>
        <v>16h00</v>
      </c>
      <c r="E107" s="490" t="s">
        <v>38</v>
      </c>
      <c r="F107" s="316" t="str">
        <f>'Futsal F'!E46</f>
        <v>CEDAR</v>
      </c>
      <c r="G107" s="316" t="s">
        <v>473</v>
      </c>
      <c r="H107" s="317" t="str">
        <f>'Futsal F'!G46</f>
        <v>AAUE</v>
      </c>
      <c r="I107" s="318" t="str">
        <f>'Futsal F'!I46</f>
        <v>AEFADEUP</v>
      </c>
      <c r="J107" s="319">
        <f>'Futsal F'!J$46</f>
        <v>0</v>
      </c>
      <c r="K107" s="321">
        <f>'Futsal F'!K$46</f>
        <v>0</v>
      </c>
      <c r="L107" s="312"/>
      <c r="M107" s="328"/>
      <c r="N107" s="327"/>
      <c r="O107" s="328"/>
      <c r="P107" s="327"/>
      <c r="Q107" s="328"/>
      <c r="R107" s="327"/>
      <c r="S107" s="328"/>
      <c r="T107" s="327"/>
      <c r="U107" s="328"/>
      <c r="V107" s="445" t="s">
        <v>486</v>
      </c>
    </row>
    <row r="108" spans="2:22" ht="15" customHeight="1" x14ac:dyDescent="0.2">
      <c r="B108" s="315" t="str">
        <f>'Futsal M'!D71</f>
        <v>FMC3</v>
      </c>
      <c r="C108" s="497">
        <f>'Futsal M'!B71</f>
        <v>42479</v>
      </c>
      <c r="D108" s="314" t="str">
        <f>'Futsal M'!C71</f>
        <v>17h30</v>
      </c>
      <c r="E108" s="490" t="s">
        <v>39</v>
      </c>
      <c r="F108" s="316" t="str">
        <f>'Futsal M'!E71</f>
        <v>ULHT</v>
      </c>
      <c r="G108" s="316" t="s">
        <v>469</v>
      </c>
      <c r="H108" s="317" t="str">
        <f>'Futsal M'!G71</f>
        <v>1º PO grB</v>
      </c>
      <c r="I108" s="318" t="str">
        <f>'Futsal M'!I71</f>
        <v>AAFDL</v>
      </c>
      <c r="J108" s="319">
        <f>'Futsal M'!J71</f>
        <v>0</v>
      </c>
      <c r="K108" s="320">
        <f>'Futsal M'!K71</f>
        <v>0</v>
      </c>
      <c r="L108" s="312"/>
      <c r="M108" s="328"/>
      <c r="N108" s="327"/>
      <c r="O108" s="328"/>
      <c r="P108" s="327"/>
      <c r="Q108" s="328"/>
      <c r="R108" s="327"/>
      <c r="S108" s="328"/>
      <c r="T108" s="327"/>
      <c r="U108" s="328"/>
      <c r="V108" s="445" t="s">
        <v>486</v>
      </c>
    </row>
    <row r="109" spans="2:22" ht="15" customHeight="1" x14ac:dyDescent="0.2">
      <c r="B109" s="315" t="str">
        <f>'Voleibol F'!C14</f>
        <v>VFA3</v>
      </c>
      <c r="C109" s="497">
        <f>'Voleibol F'!A14</f>
        <v>42479</v>
      </c>
      <c r="D109" s="314" t="str">
        <f>'Voleibol F'!B14</f>
        <v>17h30</v>
      </c>
      <c r="E109" s="490" t="s">
        <v>40</v>
      </c>
      <c r="F109" s="316" t="str">
        <f>'Voleibol F'!D14</f>
        <v>CASAL VISTOSO 2</v>
      </c>
      <c r="G109" s="316" t="s">
        <v>468</v>
      </c>
      <c r="H109" s="317" t="str">
        <f>'Voleibol F'!F14</f>
        <v>AAC</v>
      </c>
      <c r="I109" s="318" t="str">
        <f>'Voleibol F'!H14</f>
        <v>AEFADEUP</v>
      </c>
      <c r="J109" s="322">
        <f>'Voleibol F'!O$14</f>
        <v>0</v>
      </c>
      <c r="K109" s="323">
        <f>'Voleibol F'!P$14</f>
        <v>0</v>
      </c>
      <c r="L109" s="324">
        <f>'Voleibol F'!I$14</f>
        <v>0</v>
      </c>
      <c r="M109" s="330">
        <f>'Voleibol F'!J$14</f>
        <v>0</v>
      </c>
      <c r="N109" s="332">
        <f>'Voleibol F'!K$14</f>
        <v>0</v>
      </c>
      <c r="O109" s="330">
        <f>'Voleibol F'!L$14</f>
        <v>0</v>
      </c>
      <c r="P109" s="332">
        <f>'Voleibol F'!M$14</f>
        <v>0</v>
      </c>
      <c r="Q109" s="330">
        <f>'Voleibol F'!N$14</f>
        <v>0</v>
      </c>
      <c r="R109" s="327"/>
      <c r="S109" s="328"/>
      <c r="T109" s="327"/>
      <c r="U109" s="328"/>
      <c r="V109" s="445" t="s">
        <v>486</v>
      </c>
    </row>
    <row r="110" spans="2:22" ht="15" customHeight="1" x14ac:dyDescent="0.2">
      <c r="B110" s="315" t="str">
        <f>'Voleibol F'!C15</f>
        <v>VFA4</v>
      </c>
      <c r="C110" s="497">
        <f>'Voleibol F'!A15</f>
        <v>42479</v>
      </c>
      <c r="D110" s="314" t="str">
        <f>'Voleibol F'!B15</f>
        <v>17h30</v>
      </c>
      <c r="E110" s="490" t="s">
        <v>40</v>
      </c>
      <c r="F110" s="316" t="str">
        <f>'Voleibol F'!D15</f>
        <v>CASAL VISTOSO 1</v>
      </c>
      <c r="G110" s="316" t="s">
        <v>468</v>
      </c>
      <c r="H110" s="317" t="str">
        <f>'Voleibol F'!F15</f>
        <v>UCP-Lisboa</v>
      </c>
      <c r="I110" s="318" t="str">
        <f>'Voleibol F'!H15</f>
        <v>AEIST</v>
      </c>
      <c r="J110" s="322">
        <f>'Voleibol F'!O$15</f>
        <v>0</v>
      </c>
      <c r="K110" s="323">
        <f>'Voleibol F'!P$15</f>
        <v>0</v>
      </c>
      <c r="L110" s="324">
        <f>'Voleibol F'!I$15</f>
        <v>0</v>
      </c>
      <c r="M110" s="330">
        <f>'Voleibol F'!J$15</f>
        <v>0</v>
      </c>
      <c r="N110" s="332">
        <f>'Voleibol F'!K$15</f>
        <v>0</v>
      </c>
      <c r="O110" s="330">
        <f>'Voleibol F'!L$15</f>
        <v>0</v>
      </c>
      <c r="P110" s="332">
        <f>'Voleibol F'!M$15</f>
        <v>0</v>
      </c>
      <c r="Q110" s="330">
        <f>'Voleibol F'!N$15</f>
        <v>0</v>
      </c>
      <c r="R110" s="327"/>
      <c r="S110" s="328"/>
      <c r="T110" s="327"/>
      <c r="U110" s="328"/>
      <c r="V110" s="445" t="s">
        <v>486</v>
      </c>
    </row>
    <row r="111" spans="2:22" ht="15" customHeight="1" x14ac:dyDescent="0.2">
      <c r="B111" s="315" t="str">
        <f>'Basquetebol M'!D30</f>
        <v>BMB3</v>
      </c>
      <c r="C111" s="497">
        <f>'Basquetebol M'!B30</f>
        <v>42479</v>
      </c>
      <c r="D111" s="314" t="str">
        <f>'Basquetebol M'!C30</f>
        <v>17h30</v>
      </c>
      <c r="E111" s="490" t="s">
        <v>36</v>
      </c>
      <c r="F111" s="316" t="str">
        <f>'Basquetebol M'!E30</f>
        <v>AEIST</v>
      </c>
      <c r="G111" s="316" t="s">
        <v>464</v>
      </c>
      <c r="H111" s="317" t="str">
        <f>'Basquetebol M'!G30</f>
        <v>AAC</v>
      </c>
      <c r="I111" s="318" t="str">
        <f>'Basquetebol M'!I30</f>
        <v>AEISEG</v>
      </c>
      <c r="J111" s="322">
        <f>'Basquetebol M'!J$30</f>
        <v>0</v>
      </c>
      <c r="K111" s="323">
        <f>'Basquetebol M'!K$30</f>
        <v>0</v>
      </c>
      <c r="L111" s="312"/>
      <c r="M111" s="328"/>
      <c r="N111" s="327"/>
      <c r="O111" s="328"/>
      <c r="P111" s="327"/>
      <c r="Q111" s="328"/>
      <c r="R111" s="327"/>
      <c r="S111" s="328"/>
      <c r="T111" s="327"/>
      <c r="U111" s="328"/>
      <c r="V111" s="445" t="s">
        <v>486</v>
      </c>
    </row>
    <row r="112" spans="2:22" ht="15" customHeight="1" x14ac:dyDescent="0.2">
      <c r="B112" s="315" t="str">
        <f>'Futebol 11 M'!D48</f>
        <v>FC5</v>
      </c>
      <c r="C112" s="497">
        <f>'Futebol 11 M'!B48</f>
        <v>42479</v>
      </c>
      <c r="D112" s="314" t="str">
        <f>'Futebol 11 M'!C48</f>
        <v>17h30</v>
      </c>
      <c r="E112" s="490" t="s">
        <v>320</v>
      </c>
      <c r="F112" s="316" t="str">
        <f>'Futebol 11 M'!E48</f>
        <v>SINTÉTICO 3</v>
      </c>
      <c r="G112" s="316" t="s">
        <v>470</v>
      </c>
      <c r="H112" s="317" t="str">
        <f>'Futebol 11 M'!G48</f>
        <v>UCP-CRP</v>
      </c>
      <c r="I112" s="318" t="str">
        <f>'Futebol 11 M'!I48</f>
        <v>AEFML</v>
      </c>
      <c r="J112" s="322">
        <f>'Futebol 11 M'!J$48</f>
        <v>0</v>
      </c>
      <c r="K112" s="325">
        <f>'Futebol 11 M'!K$48</f>
        <v>0</v>
      </c>
      <c r="L112" s="312"/>
      <c r="M112" s="328"/>
      <c r="N112" s="327"/>
      <c r="O112" s="328"/>
      <c r="P112" s="327"/>
      <c r="Q112" s="328"/>
      <c r="R112" s="327"/>
      <c r="S112" s="328"/>
      <c r="T112" s="327"/>
      <c r="U112" s="328"/>
      <c r="V112" s="445" t="s">
        <v>486</v>
      </c>
    </row>
    <row r="113" spans="2:22" ht="15" customHeight="1" x14ac:dyDescent="0.2">
      <c r="B113" s="315" t="str">
        <f>'Futebol 11 M'!D49</f>
        <v>FC6</v>
      </c>
      <c r="C113" s="497">
        <f>'Futebol 11 M'!B49</f>
        <v>42479</v>
      </c>
      <c r="D113" s="314" t="str">
        <f>'Futebol 11 M'!C49</f>
        <v>17h30</v>
      </c>
      <c r="E113" s="490" t="s">
        <v>320</v>
      </c>
      <c r="F113" s="316" t="str">
        <f>'Futebol 11 M'!E45</f>
        <v>SINTÉTICO 4</v>
      </c>
      <c r="G113" s="316" t="s">
        <v>470</v>
      </c>
      <c r="H113" s="317" t="str">
        <f>'Futebol 11 M'!G49</f>
        <v>AAUE</v>
      </c>
      <c r="I113" s="318" t="str">
        <f>'Futebol 11 M'!I49</f>
        <v>aeISEP</v>
      </c>
      <c r="J113" s="322">
        <f>'Futebol 11 M'!J$49</f>
        <v>0</v>
      </c>
      <c r="K113" s="325">
        <f>'Futebol 11 M'!K$49</f>
        <v>0</v>
      </c>
      <c r="L113" s="312"/>
      <c r="M113" s="328"/>
      <c r="N113" s="327"/>
      <c r="O113" s="328"/>
      <c r="P113" s="327"/>
      <c r="Q113" s="328"/>
      <c r="R113" s="327"/>
      <c r="S113" s="328"/>
      <c r="T113" s="327"/>
      <c r="U113" s="328"/>
      <c r="V113" s="445" t="s">
        <v>486</v>
      </c>
    </row>
    <row r="114" spans="2:22" ht="15" customHeight="1" x14ac:dyDescent="0.2">
      <c r="B114" s="315" t="str">
        <f>'Futsal M'!D83</f>
        <v>FMD3</v>
      </c>
      <c r="C114" s="497">
        <f>'Futsal M'!B83</f>
        <v>42479</v>
      </c>
      <c r="D114" s="314" t="str">
        <f>'Futsal M'!C83</f>
        <v>17h30</v>
      </c>
      <c r="E114" s="490" t="s">
        <v>39</v>
      </c>
      <c r="F114" s="316" t="str">
        <f>'Futsal M'!E83</f>
        <v>CEDAR</v>
      </c>
      <c r="G114" s="316" t="s">
        <v>469</v>
      </c>
      <c r="H114" s="317" t="str">
        <f>'Futsal M'!G83</f>
        <v>2º PO grA</v>
      </c>
      <c r="I114" s="318" t="str">
        <f>'Futsal M'!I83</f>
        <v>AEFEUP</v>
      </c>
      <c r="J114" s="319">
        <f>'Futsal M'!J83</f>
        <v>0</v>
      </c>
      <c r="K114" s="320">
        <f>'Futsal M'!K83</f>
        <v>0</v>
      </c>
      <c r="L114" s="312"/>
      <c r="M114" s="328"/>
      <c r="N114" s="327"/>
      <c r="O114" s="328"/>
      <c r="P114" s="327"/>
      <c r="Q114" s="328"/>
      <c r="R114" s="327"/>
      <c r="S114" s="328"/>
      <c r="T114" s="327"/>
      <c r="U114" s="328"/>
      <c r="V114" s="445" t="s">
        <v>486</v>
      </c>
    </row>
    <row r="115" spans="2:22" ht="15" customHeight="1" x14ac:dyDescent="0.2">
      <c r="B115" s="315" t="str">
        <f>'Basquetebol F'!D45</f>
        <v>BF13</v>
      </c>
      <c r="C115" s="497">
        <f>'Basquetebol F'!B45</f>
        <v>42479</v>
      </c>
      <c r="D115" s="314" t="str">
        <f>'Basquetebol F'!C45</f>
        <v>17h30</v>
      </c>
      <c r="E115" s="490" t="s">
        <v>25</v>
      </c>
      <c r="F115" s="316" t="str">
        <f>'Basquetebol F'!E45</f>
        <v>PAV1 - EUL</v>
      </c>
      <c r="G115" s="316" t="s">
        <v>470</v>
      </c>
      <c r="H115" s="317">
        <f>'Basquetebol F'!G45</f>
        <v>0</v>
      </c>
      <c r="I115" s="318">
        <f>'Basquetebol F'!I45</f>
        <v>0</v>
      </c>
      <c r="J115" s="322">
        <f>'Basquetebol F'!J$45</f>
        <v>0</v>
      </c>
      <c r="K115" s="323">
        <f>'Basquetebol F'!K$45</f>
        <v>0</v>
      </c>
      <c r="L115" s="312"/>
      <c r="M115" s="328"/>
      <c r="N115" s="327"/>
      <c r="O115" s="328"/>
      <c r="P115" s="327"/>
      <c r="Q115" s="328"/>
      <c r="R115" s="327"/>
      <c r="S115" s="328"/>
      <c r="T115" s="327"/>
      <c r="U115" s="328"/>
      <c r="V115" s="445" t="s">
        <v>487</v>
      </c>
    </row>
    <row r="116" spans="2:22" ht="15" customHeight="1" x14ac:dyDescent="0.2">
      <c r="B116" s="315" t="str">
        <f>'Voleibol F'!C30</f>
        <v>VFB3</v>
      </c>
      <c r="C116" s="497">
        <f>'Voleibol F'!A30</f>
        <v>42479</v>
      </c>
      <c r="D116" s="314" t="str">
        <f>'Voleibol F'!B30</f>
        <v>19h00</v>
      </c>
      <c r="E116" s="490" t="s">
        <v>40</v>
      </c>
      <c r="F116" s="316" t="str">
        <f>'Voleibol F'!D30</f>
        <v>CASAL VISTOSO 2</v>
      </c>
      <c r="G116" s="316" t="s">
        <v>468</v>
      </c>
      <c r="H116" s="317" t="str">
        <f>'Voleibol F'!F30</f>
        <v>AEFEP</v>
      </c>
      <c r="I116" s="318" t="str">
        <f>'Voleibol F'!H30</f>
        <v>ULisboa</v>
      </c>
      <c r="J116" s="322">
        <f>'Voleibol F'!O$30</f>
        <v>0</v>
      </c>
      <c r="K116" s="323">
        <f>'Voleibol F'!P$30</f>
        <v>0</v>
      </c>
      <c r="L116" s="324">
        <f>'Voleibol F'!I$30</f>
        <v>0</v>
      </c>
      <c r="M116" s="330">
        <f>'Voleibol F'!J$30</f>
        <v>0</v>
      </c>
      <c r="N116" s="332">
        <f>'Voleibol F'!K$30</f>
        <v>0</v>
      </c>
      <c r="O116" s="330">
        <f>'Voleibol F'!L$30</f>
        <v>0</v>
      </c>
      <c r="P116" s="332">
        <f>'Voleibol F'!M$30</f>
        <v>0</v>
      </c>
      <c r="Q116" s="330">
        <f>'Voleibol F'!N$30</f>
        <v>0</v>
      </c>
      <c r="R116" s="327"/>
      <c r="S116" s="328"/>
      <c r="T116" s="327"/>
      <c r="U116" s="328"/>
      <c r="V116" s="445" t="s">
        <v>486</v>
      </c>
    </row>
    <row r="117" spans="2:22" ht="15" customHeight="1" x14ac:dyDescent="0.2">
      <c r="B117" s="315" t="str">
        <f>'Voleibol F'!C31</f>
        <v>VFB4</v>
      </c>
      <c r="C117" s="497">
        <f>'Voleibol F'!A31</f>
        <v>42479</v>
      </c>
      <c r="D117" s="314" t="str">
        <f>'Voleibol F'!B31</f>
        <v>19h00</v>
      </c>
      <c r="E117" s="490" t="s">
        <v>40</v>
      </c>
      <c r="F117" s="316" t="str">
        <f>'Voleibol F'!D31</f>
        <v>CASAL VISTOSO 1</v>
      </c>
      <c r="G117" s="316" t="s">
        <v>468</v>
      </c>
      <c r="H117" s="317" t="str">
        <f>'Voleibol F'!F31</f>
        <v>AAUAv</v>
      </c>
      <c r="I117" s="318" t="str">
        <f>'Voleibol F'!H31</f>
        <v>AAUAlg</v>
      </c>
      <c r="J117" s="322">
        <f>'Voleibol F'!O$31</f>
        <v>0</v>
      </c>
      <c r="K117" s="323">
        <f>'Voleibol F'!P$31</f>
        <v>0</v>
      </c>
      <c r="L117" s="324">
        <f>'Voleibol F'!I$31</f>
        <v>0</v>
      </c>
      <c r="M117" s="330">
        <f>'Voleibol F'!J$31</f>
        <v>0</v>
      </c>
      <c r="N117" s="332">
        <f>'Voleibol F'!K$31</f>
        <v>0</v>
      </c>
      <c r="O117" s="330">
        <f>'Voleibol F'!L$31</f>
        <v>0</v>
      </c>
      <c r="P117" s="332">
        <f>'Voleibol F'!M$31</f>
        <v>0</v>
      </c>
      <c r="Q117" s="330">
        <f>'Voleibol F'!N$31</f>
        <v>0</v>
      </c>
      <c r="R117" s="327"/>
      <c r="S117" s="328"/>
      <c r="T117" s="327"/>
      <c r="U117" s="328"/>
      <c r="V117" s="445" t="s">
        <v>486</v>
      </c>
    </row>
    <row r="118" spans="2:22" ht="15" customHeight="1" x14ac:dyDescent="0.2">
      <c r="B118" s="315" t="str">
        <f>'Basquetebol M'!D31</f>
        <v>BMB4</v>
      </c>
      <c r="C118" s="497">
        <f>'Basquetebol M'!B31</f>
        <v>42479</v>
      </c>
      <c r="D118" s="314" t="str">
        <f>'Basquetebol M'!C31</f>
        <v>19h00</v>
      </c>
      <c r="E118" s="490" t="s">
        <v>36</v>
      </c>
      <c r="F118" s="316" t="str">
        <f>'Basquetebol M'!E31</f>
        <v>AEIST</v>
      </c>
      <c r="G118" s="316" t="s">
        <v>464</v>
      </c>
      <c r="H118" s="317" t="str">
        <f>'Basquetebol M'!G31</f>
        <v>AEFADEUP</v>
      </c>
      <c r="I118" s="318" t="str">
        <f>'Basquetebol M'!I31</f>
        <v>AAUBI</v>
      </c>
      <c r="J118" s="322">
        <f>'Basquetebol M'!J$31</f>
        <v>0</v>
      </c>
      <c r="K118" s="323">
        <f>'Basquetebol M'!K$31</f>
        <v>0</v>
      </c>
      <c r="L118" s="312"/>
      <c r="M118" s="328"/>
      <c r="N118" s="327"/>
      <c r="O118" s="328"/>
      <c r="P118" s="327"/>
      <c r="Q118" s="328"/>
      <c r="R118" s="327"/>
      <c r="S118" s="328"/>
      <c r="T118" s="327"/>
      <c r="U118" s="328"/>
      <c r="V118" s="445" t="s">
        <v>486</v>
      </c>
    </row>
    <row r="119" spans="2:22" ht="15" customHeight="1" x14ac:dyDescent="0.2">
      <c r="B119" s="315" t="str">
        <f>'Basquetebol F'!D46</f>
        <v>BF14</v>
      </c>
      <c r="C119" s="497">
        <f>'Basquetebol F'!B46</f>
        <v>42479</v>
      </c>
      <c r="D119" s="314" t="str">
        <f>'Basquetebol F'!C46</f>
        <v>19h10</v>
      </c>
      <c r="E119" s="490" t="s">
        <v>25</v>
      </c>
      <c r="F119" s="316" t="str">
        <f>'Basquetebol F'!E46</f>
        <v>PAV1 - EUL</v>
      </c>
      <c r="G119" s="316" t="s">
        <v>470</v>
      </c>
      <c r="H119" s="317">
        <f>'Basquetebol F'!G46</f>
        <v>0</v>
      </c>
      <c r="I119" s="318">
        <f>'Basquetebol F'!I46</f>
        <v>0</v>
      </c>
      <c r="J119" s="322">
        <f>'Basquetebol F'!J$46</f>
        <v>0</v>
      </c>
      <c r="K119" s="323">
        <f>'Basquetebol F'!K$46</f>
        <v>0</v>
      </c>
      <c r="L119" s="312"/>
      <c r="M119" s="328"/>
      <c r="N119" s="327"/>
      <c r="O119" s="328"/>
      <c r="P119" s="327"/>
      <c r="Q119" s="328"/>
      <c r="R119" s="327"/>
      <c r="S119" s="328"/>
      <c r="T119" s="327"/>
      <c r="U119" s="328"/>
      <c r="V119" s="445" t="s">
        <v>487</v>
      </c>
    </row>
    <row r="120" spans="2:22" ht="15" customHeight="1" x14ac:dyDescent="0.2">
      <c r="B120" s="315" t="str">
        <f>'Voleibol F'!C46</f>
        <v>VFC3</v>
      </c>
      <c r="C120" s="497">
        <f>'Voleibol F'!A46</f>
        <v>42479</v>
      </c>
      <c r="D120" s="314" t="str">
        <f>'Voleibol F'!B46</f>
        <v>20h30</v>
      </c>
      <c r="E120" s="490" t="s">
        <v>40</v>
      </c>
      <c r="F120" s="316" t="str">
        <f>'Voleibol F'!D46</f>
        <v>CASAL VISTOSO 2</v>
      </c>
      <c r="G120" s="316" t="s">
        <v>468</v>
      </c>
      <c r="H120" s="317" t="str">
        <f>'Voleibol F'!F46</f>
        <v>AEISEG</v>
      </c>
      <c r="I120" s="318" t="str">
        <f>'Voleibol F'!H46</f>
        <v>AAUM</v>
      </c>
      <c r="J120" s="322">
        <f>'Voleibol F'!O$46</f>
        <v>0</v>
      </c>
      <c r="K120" s="325">
        <f>'Voleibol F'!P$46</f>
        <v>0</v>
      </c>
      <c r="L120" s="324">
        <f>'Voleibol F'!I$46</f>
        <v>0</v>
      </c>
      <c r="M120" s="331">
        <f>'Voleibol F'!J$46</f>
        <v>0</v>
      </c>
      <c r="N120" s="329">
        <f>'Voleibol F'!K$46</f>
        <v>0</v>
      </c>
      <c r="O120" s="331">
        <f>'Voleibol F'!L$46</f>
        <v>0</v>
      </c>
      <c r="P120" s="329">
        <f>'Voleibol F'!M$46</f>
        <v>0</v>
      </c>
      <c r="Q120" s="331">
        <f>'Voleibol F'!N$46</f>
        <v>0</v>
      </c>
      <c r="R120" s="327"/>
      <c r="S120" s="328"/>
      <c r="T120" s="327"/>
      <c r="U120" s="328"/>
      <c r="V120" s="445" t="s">
        <v>486</v>
      </c>
    </row>
    <row r="121" spans="2:22" ht="15" customHeight="1" x14ac:dyDescent="0.2">
      <c r="B121" s="315" t="str">
        <f>'Voleibol F'!C47</f>
        <v>VFC4</v>
      </c>
      <c r="C121" s="497">
        <f>'Voleibol F'!A47</f>
        <v>42479</v>
      </c>
      <c r="D121" s="314" t="str">
        <f>'Voleibol F'!B47</f>
        <v>20h30</v>
      </c>
      <c r="E121" s="490" t="s">
        <v>40</v>
      </c>
      <c r="F121" s="316" t="str">
        <f>'Voleibol F'!D47</f>
        <v>CASAL VISTOSO 1</v>
      </c>
      <c r="G121" s="316" t="s">
        <v>468</v>
      </c>
      <c r="H121" s="317" t="str">
        <f>'Voleibol F'!F47</f>
        <v>AEFEUP</v>
      </c>
      <c r="I121" s="318" t="str">
        <f>'Voleibol F'!H47</f>
        <v>IPP</v>
      </c>
      <c r="J121" s="322">
        <f>'Voleibol F'!O$47</f>
        <v>0</v>
      </c>
      <c r="K121" s="325">
        <f>'Voleibol F'!P$47</f>
        <v>0</v>
      </c>
      <c r="L121" s="324">
        <f>'Voleibol F'!I$47</f>
        <v>0</v>
      </c>
      <c r="M121" s="331">
        <f>'Voleibol F'!J$47</f>
        <v>0</v>
      </c>
      <c r="N121" s="329">
        <f>'Voleibol F'!K$47</f>
        <v>0</v>
      </c>
      <c r="O121" s="331">
        <f>'Voleibol F'!L$47</f>
        <v>0</v>
      </c>
      <c r="P121" s="329">
        <f>'Voleibol F'!M$47</f>
        <v>0</v>
      </c>
      <c r="Q121" s="331">
        <f>'Voleibol F'!N$47</f>
        <v>0</v>
      </c>
      <c r="R121" s="327"/>
      <c r="S121" s="328"/>
      <c r="T121" s="327"/>
      <c r="U121" s="328"/>
      <c r="V121" s="445" t="s">
        <v>486</v>
      </c>
    </row>
    <row r="122" spans="2:22" ht="15" customHeight="1" x14ac:dyDescent="0.2">
      <c r="B122" s="315" t="str">
        <f>'Basquetebol M'!D47</f>
        <v>BMC4</v>
      </c>
      <c r="C122" s="497">
        <f>'Basquetebol M'!B47</f>
        <v>42479</v>
      </c>
      <c r="D122" s="314" t="str">
        <f>'Basquetebol M'!C47</f>
        <v>20h30</v>
      </c>
      <c r="E122" s="490" t="s">
        <v>36</v>
      </c>
      <c r="F122" s="316" t="str">
        <f>'Basquetebol M'!E47</f>
        <v>AEIST</v>
      </c>
      <c r="G122" s="316" t="s">
        <v>464</v>
      </c>
      <c r="H122" s="317" t="str">
        <f>'Basquetebol M'!G47</f>
        <v>AAUM</v>
      </c>
      <c r="I122" s="318" t="str">
        <f>'Basquetebol M'!I47</f>
        <v>AEISCAP</v>
      </c>
      <c r="J122" s="322">
        <f>'Basquetebol M'!J$47</f>
        <v>0</v>
      </c>
      <c r="K122" s="325">
        <f>'Basquetebol M'!K$47</f>
        <v>0</v>
      </c>
      <c r="L122" s="312"/>
      <c r="M122" s="328"/>
      <c r="N122" s="327"/>
      <c r="O122" s="328"/>
      <c r="P122" s="327"/>
      <c r="Q122" s="328"/>
      <c r="R122" s="327"/>
      <c r="S122" s="328"/>
      <c r="T122" s="327"/>
      <c r="U122" s="328"/>
      <c r="V122" s="445" t="s">
        <v>486</v>
      </c>
    </row>
    <row r="123" spans="2:22" ht="15" customHeight="1" x14ac:dyDescent="0.2">
      <c r="B123" s="315" t="str">
        <f>'Basquetebol M'!D46</f>
        <v>BMC3</v>
      </c>
      <c r="C123" s="497">
        <f>'Basquetebol M'!B46</f>
        <v>42479</v>
      </c>
      <c r="D123" s="314" t="str">
        <f>'Basquetebol M'!C46</f>
        <v>20h50</v>
      </c>
      <c r="E123" s="490" t="s">
        <v>36</v>
      </c>
      <c r="F123" s="316" t="str">
        <f>'Basquetebol M'!E46</f>
        <v>PAV1 - EUL</v>
      </c>
      <c r="G123" s="316" t="s">
        <v>470</v>
      </c>
      <c r="H123" s="317" t="str">
        <f>'Basquetebol M'!G46</f>
        <v>NOVA</v>
      </c>
      <c r="I123" s="318" t="str">
        <f>'Basquetebol M'!I46</f>
        <v>AEISMAI</v>
      </c>
      <c r="J123" s="322">
        <f>'Basquetebol M'!J$46</f>
        <v>0</v>
      </c>
      <c r="K123" s="325">
        <f>'Basquetebol M'!K$46</f>
        <v>0</v>
      </c>
      <c r="L123" s="312"/>
      <c r="M123" s="328"/>
      <c r="N123" s="327"/>
      <c r="O123" s="328"/>
      <c r="P123" s="327"/>
      <c r="Q123" s="328"/>
      <c r="R123" s="327"/>
      <c r="S123" s="328"/>
      <c r="T123" s="327"/>
      <c r="U123" s="328"/>
      <c r="V123" s="445" t="s">
        <v>486</v>
      </c>
    </row>
    <row r="124" spans="2:22" ht="15" customHeight="1" x14ac:dyDescent="0.2">
      <c r="B124" s="315" t="str">
        <f>'Futsal M'!D93</f>
        <v>FM13</v>
      </c>
      <c r="C124" s="497">
        <f>'Futsal M'!B93</f>
        <v>42480</v>
      </c>
      <c r="D124" s="314" t="str">
        <f>'Futsal M'!C93</f>
        <v>10h00</v>
      </c>
      <c r="E124" s="490" t="s">
        <v>39</v>
      </c>
      <c r="F124" s="316" t="str">
        <f>'Futsal M'!E93</f>
        <v>SUS BARROSO</v>
      </c>
      <c r="G124" s="316" t="s">
        <v>475</v>
      </c>
      <c r="H124" s="317">
        <f>'Futsal M'!G93</f>
        <v>0</v>
      </c>
      <c r="I124" s="318">
        <f>'Futsal M'!I93</f>
        <v>0</v>
      </c>
      <c r="J124" s="319">
        <f>'Futsal M'!J93</f>
        <v>0</v>
      </c>
      <c r="K124" s="320">
        <f>'Futsal M'!K93</f>
        <v>0</v>
      </c>
      <c r="L124" s="312"/>
      <c r="M124" s="328"/>
      <c r="N124" s="327"/>
      <c r="O124" s="328"/>
      <c r="P124" s="327"/>
      <c r="Q124" s="328"/>
      <c r="R124" s="327"/>
      <c r="S124" s="328"/>
      <c r="T124" s="327"/>
      <c r="U124" s="328"/>
      <c r="V124" s="445" t="s">
        <v>489</v>
      </c>
    </row>
    <row r="125" spans="2:22" ht="15" customHeight="1" x14ac:dyDescent="0.2">
      <c r="B125" s="315" t="str">
        <f>'Futsal M'!D94</f>
        <v>FM14</v>
      </c>
      <c r="C125" s="497">
        <f>'Futsal M'!B94</f>
        <v>42480</v>
      </c>
      <c r="D125" s="314" t="str">
        <f>'Futsal M'!C94</f>
        <v>10h00</v>
      </c>
      <c r="E125" s="490" t="s">
        <v>39</v>
      </c>
      <c r="F125" s="316" t="str">
        <f>'Futsal M'!E94</f>
        <v>ULHT</v>
      </c>
      <c r="G125" s="316" t="s">
        <v>473</v>
      </c>
      <c r="H125" s="317">
        <f>'Futsal M'!G94</f>
        <v>0</v>
      </c>
      <c r="I125" s="318">
        <f>'Futsal M'!I94</f>
        <v>0</v>
      </c>
      <c r="J125" s="319">
        <f>'Futsal M'!J94</f>
        <v>0</v>
      </c>
      <c r="K125" s="320">
        <f>'Futsal M'!K94</f>
        <v>0</v>
      </c>
      <c r="L125" s="312"/>
      <c r="M125" s="328"/>
      <c r="N125" s="327"/>
      <c r="O125" s="328"/>
      <c r="P125" s="327"/>
      <c r="Q125" s="328"/>
      <c r="R125" s="327"/>
      <c r="S125" s="328"/>
      <c r="T125" s="327"/>
      <c r="U125" s="328"/>
      <c r="V125" s="445" t="s">
        <v>489</v>
      </c>
    </row>
    <row r="126" spans="2:22" ht="15" customHeight="1" x14ac:dyDescent="0.2">
      <c r="B126" s="315" t="str">
        <f>'Andebol M'!D63</f>
        <v>AM19</v>
      </c>
      <c r="C126" s="497">
        <f>'Andebol M'!B63</f>
        <v>42480</v>
      </c>
      <c r="D126" s="314" t="str">
        <f>'Andebol M'!C63</f>
        <v>10h00</v>
      </c>
      <c r="E126" s="490" t="s">
        <v>29</v>
      </c>
      <c r="F126" s="316" t="str">
        <f>'Andebol M'!E63</f>
        <v>CEDAR</v>
      </c>
      <c r="G126" s="316" t="s">
        <v>469</v>
      </c>
      <c r="H126" s="317">
        <f>'Andebol M'!G63</f>
        <v>0</v>
      </c>
      <c r="I126" s="318">
        <f>'Andebol M'!I63</f>
        <v>0</v>
      </c>
      <c r="J126" s="322">
        <f>'Andebol M'!J$63</f>
        <v>0</v>
      </c>
      <c r="K126" s="325">
        <f>'Andebol M'!K$63</f>
        <v>0</v>
      </c>
      <c r="L126" s="312"/>
      <c r="M126" s="328"/>
      <c r="N126" s="327"/>
      <c r="O126" s="328"/>
      <c r="P126" s="327"/>
      <c r="Q126" s="328"/>
      <c r="R126" s="327"/>
      <c r="S126" s="328"/>
      <c r="T126" s="327"/>
      <c r="U126" s="328"/>
      <c r="V126" s="445" t="s">
        <v>489</v>
      </c>
    </row>
    <row r="127" spans="2:22" ht="15" customHeight="1" x14ac:dyDescent="0.2">
      <c r="B127" s="315" t="str">
        <f>'Voleibol M'!C61</f>
        <v>VM19</v>
      </c>
      <c r="C127" s="497">
        <f>'Voleibol M'!A61</f>
        <v>42480</v>
      </c>
      <c r="D127" s="314" t="str">
        <f>'Voleibol M'!B61</f>
        <v>10h00</v>
      </c>
      <c r="E127" s="490" t="s">
        <v>51</v>
      </c>
      <c r="F127" s="316" t="str">
        <f>'Voleibol M'!D61</f>
        <v>CASAL VISTOSO 1</v>
      </c>
      <c r="G127" s="316" t="s">
        <v>468</v>
      </c>
      <c r="H127" s="317">
        <f>'Voleibol M'!F61</f>
        <v>0</v>
      </c>
      <c r="I127" s="318">
        <f>'Voleibol M'!H61</f>
        <v>0</v>
      </c>
      <c r="J127" s="322">
        <f>'Voleibol M'!S$61</f>
        <v>0</v>
      </c>
      <c r="K127" s="325">
        <f>'Voleibol M'!T$61</f>
        <v>0</v>
      </c>
      <c r="L127" s="324">
        <f>'Voleibol M'!I$61</f>
        <v>0</v>
      </c>
      <c r="M127" s="331">
        <f>'Voleibol M'!J$61</f>
        <v>0</v>
      </c>
      <c r="N127" s="329">
        <f>'Voleibol M'!K$61</f>
        <v>0</v>
      </c>
      <c r="O127" s="331">
        <f>'Voleibol M'!L$61</f>
        <v>0</v>
      </c>
      <c r="P127" s="329">
        <f>'Voleibol M'!M$61</f>
        <v>0</v>
      </c>
      <c r="Q127" s="331">
        <f>'Voleibol M'!N$61</f>
        <v>0</v>
      </c>
      <c r="R127" s="327"/>
      <c r="S127" s="328"/>
      <c r="T127" s="327"/>
      <c r="U127" s="328"/>
      <c r="V127" s="445" t="s">
        <v>486</v>
      </c>
    </row>
    <row r="128" spans="2:22" ht="15" customHeight="1" x14ac:dyDescent="0.2">
      <c r="B128" s="315" t="str">
        <f>'Voleibol M'!C62</f>
        <v>VM20</v>
      </c>
      <c r="C128" s="497">
        <f>'Voleibol M'!A62</f>
        <v>42480</v>
      </c>
      <c r="D128" s="314" t="str">
        <f>'Voleibol M'!B62</f>
        <v>10h00</v>
      </c>
      <c r="E128" s="490" t="s">
        <v>51</v>
      </c>
      <c r="F128" s="316" t="str">
        <f>'Voleibol M'!D62</f>
        <v>CASAL VISTOSO 2</v>
      </c>
      <c r="G128" s="316" t="s">
        <v>468</v>
      </c>
      <c r="H128" s="317">
        <f>'Voleibol M'!F62</f>
        <v>0</v>
      </c>
      <c r="I128" s="318">
        <f>'Voleibol M'!H62</f>
        <v>0</v>
      </c>
      <c r="J128" s="322">
        <f>'Voleibol M'!S$62</f>
        <v>0</v>
      </c>
      <c r="K128" s="325">
        <f>'Voleibol M'!T$62</f>
        <v>0</v>
      </c>
      <c r="L128" s="324">
        <f>'Voleibol M'!I$62</f>
        <v>0</v>
      </c>
      <c r="M128" s="331">
        <f>'Voleibol M'!J$62</f>
        <v>0</v>
      </c>
      <c r="N128" s="329">
        <f>'Voleibol M'!K$62</f>
        <v>0</v>
      </c>
      <c r="O128" s="331">
        <f>'Voleibol M'!L$62</f>
        <v>0</v>
      </c>
      <c r="P128" s="329">
        <f>'Voleibol M'!M$62</f>
        <v>0</v>
      </c>
      <c r="Q128" s="331">
        <f>'Voleibol M'!N$62</f>
        <v>0</v>
      </c>
      <c r="R128" s="327"/>
      <c r="S128" s="328"/>
      <c r="T128" s="327"/>
      <c r="U128" s="328"/>
      <c r="V128" s="445" t="s">
        <v>486</v>
      </c>
    </row>
    <row r="129" spans="2:22" ht="15" customHeight="1" x14ac:dyDescent="0.2">
      <c r="B129" s="315" t="str">
        <f>'Andebol M'!D64</f>
        <v>AM20</v>
      </c>
      <c r="C129" s="497">
        <f>'Andebol M'!B64</f>
        <v>42480</v>
      </c>
      <c r="D129" s="314" t="str">
        <f>'Andebol M'!C64</f>
        <v>10h00</v>
      </c>
      <c r="E129" s="490" t="s">
        <v>29</v>
      </c>
      <c r="F129" s="316" t="str">
        <f>'Andebol M'!E64</f>
        <v>AV. NOVAS</v>
      </c>
      <c r="G129" s="316" t="s">
        <v>465</v>
      </c>
      <c r="H129" s="317">
        <f>'Andebol M'!G64</f>
        <v>0</v>
      </c>
      <c r="I129" s="318">
        <f>'Andebol M'!I64</f>
        <v>0</v>
      </c>
      <c r="J129" s="322">
        <f>'Andebol M'!J$64</f>
        <v>0</v>
      </c>
      <c r="K129" s="325">
        <f>'Andebol M'!K$64</f>
        <v>0</v>
      </c>
      <c r="L129" s="312"/>
      <c r="M129" s="328"/>
      <c r="N129" s="327"/>
      <c r="O129" s="328"/>
      <c r="P129" s="327"/>
      <c r="Q129" s="328"/>
      <c r="R129" s="327"/>
      <c r="S129" s="328"/>
      <c r="T129" s="327"/>
      <c r="U129" s="328"/>
      <c r="V129" s="445" t="s">
        <v>489</v>
      </c>
    </row>
    <row r="130" spans="2:22" ht="15" customHeight="1" x14ac:dyDescent="0.2">
      <c r="B130" s="315" t="str">
        <f>'Basquetebol M'!D32</f>
        <v>BMB5</v>
      </c>
      <c r="C130" s="497">
        <f>'Basquetebol M'!B32</f>
        <v>42480</v>
      </c>
      <c r="D130" s="314" t="str">
        <f>'Basquetebol M'!C32</f>
        <v>10h00</v>
      </c>
      <c r="E130" s="490" t="s">
        <v>36</v>
      </c>
      <c r="F130" s="316" t="str">
        <f>'Basquetebol M'!E32</f>
        <v>PAV1 - EUL</v>
      </c>
      <c r="G130" s="316" t="s">
        <v>470</v>
      </c>
      <c r="H130" s="317" t="str">
        <f>'Basquetebol M'!G32</f>
        <v>AAUBI</v>
      </c>
      <c r="I130" s="318" t="str">
        <f>'Basquetebol M'!I32</f>
        <v>AAC</v>
      </c>
      <c r="J130" s="322">
        <f>'Basquetebol M'!J$32</f>
        <v>0</v>
      </c>
      <c r="K130" s="323">
        <f>'Basquetebol M'!K$32</f>
        <v>0</v>
      </c>
      <c r="L130" s="312"/>
      <c r="M130" s="328"/>
      <c r="N130" s="327"/>
      <c r="O130" s="328"/>
      <c r="P130" s="327"/>
      <c r="Q130" s="328"/>
      <c r="R130" s="327"/>
      <c r="S130" s="328"/>
      <c r="T130" s="327"/>
      <c r="U130" s="328"/>
      <c r="V130" s="445" t="s">
        <v>486</v>
      </c>
    </row>
    <row r="131" spans="2:22" ht="15" customHeight="1" x14ac:dyDescent="0.2">
      <c r="B131" s="315" t="str">
        <f>'Basquetebol M'!D33</f>
        <v>BMB6</v>
      </c>
      <c r="C131" s="497">
        <f>'Basquetebol M'!B33</f>
        <v>42480</v>
      </c>
      <c r="D131" s="314" t="str">
        <f>'Basquetebol M'!C33</f>
        <v>10h00</v>
      </c>
      <c r="E131" s="490" t="s">
        <v>36</v>
      </c>
      <c r="F131" s="316" t="str">
        <f>'Basquetebol M'!E33</f>
        <v>AEIST</v>
      </c>
      <c r="G131" s="316" t="s">
        <v>464</v>
      </c>
      <c r="H131" s="317" t="str">
        <f>'Basquetebol M'!G33</f>
        <v>AEISEG</v>
      </c>
      <c r="I131" s="318" t="str">
        <f>'Basquetebol M'!I33</f>
        <v>AEFADEUP</v>
      </c>
      <c r="J131" s="322">
        <f>'Basquetebol M'!J$33</f>
        <v>0</v>
      </c>
      <c r="K131" s="323">
        <f>'Basquetebol M'!K$33</f>
        <v>0</v>
      </c>
      <c r="L131" s="312"/>
      <c r="M131" s="328"/>
      <c r="N131" s="327"/>
      <c r="O131" s="328"/>
      <c r="P131" s="327"/>
      <c r="Q131" s="328"/>
      <c r="R131" s="327"/>
      <c r="S131" s="328"/>
      <c r="T131" s="327"/>
      <c r="U131" s="328"/>
      <c r="V131" s="445" t="s">
        <v>486</v>
      </c>
    </row>
    <row r="132" spans="2:22" ht="15" customHeight="1" x14ac:dyDescent="0.2">
      <c r="B132" s="315" t="str">
        <f>'Futebol 11 M'!D61</f>
        <v>F19</v>
      </c>
      <c r="C132" s="497">
        <f>'Futebol 11 M'!B61</f>
        <v>42480</v>
      </c>
      <c r="D132" s="314" t="str">
        <f>'Futebol 11 M'!C61</f>
        <v>10h45</v>
      </c>
      <c r="E132" s="490" t="s">
        <v>320</v>
      </c>
      <c r="F132" s="316" t="str">
        <f>'Futebol 11 M'!E61</f>
        <v>SINTÉTICO 3</v>
      </c>
      <c r="G132" s="316" t="s">
        <v>470</v>
      </c>
      <c r="H132" s="317">
        <f>'Futebol 11 M'!G61</f>
        <v>0</v>
      </c>
      <c r="I132" s="318">
        <f>'Futebol 11 M'!I61</f>
        <v>0</v>
      </c>
      <c r="J132" s="322">
        <f>'Futebol 11 M'!J$61</f>
        <v>0</v>
      </c>
      <c r="K132" s="325">
        <f>'Futebol 11 M'!K$61</f>
        <v>0</v>
      </c>
      <c r="L132" s="312"/>
      <c r="M132" s="328"/>
      <c r="N132" s="327"/>
      <c r="O132" s="328"/>
      <c r="P132" s="327"/>
      <c r="Q132" s="328"/>
      <c r="R132" s="327"/>
      <c r="S132" s="328"/>
      <c r="T132" s="327"/>
      <c r="U132" s="328"/>
      <c r="V132" s="445" t="s">
        <v>489</v>
      </c>
    </row>
    <row r="133" spans="2:22" ht="15" customHeight="1" x14ac:dyDescent="0.2">
      <c r="B133" s="315" t="str">
        <f>'Basquetebol M'!D16</f>
        <v>BMA5</v>
      </c>
      <c r="C133" s="497">
        <f>'Basquetebol M'!B16</f>
        <v>42480</v>
      </c>
      <c r="D133" s="314" t="str">
        <f>'Basquetebol M'!C16</f>
        <v>11h30</v>
      </c>
      <c r="E133" s="490" t="s">
        <v>36</v>
      </c>
      <c r="F133" s="316" t="str">
        <f>'Basquetebol M'!E16</f>
        <v>PAV1 - EUL</v>
      </c>
      <c r="G133" s="316" t="s">
        <v>470</v>
      </c>
      <c r="H133" s="317" t="str">
        <f>'Basquetebol M'!G16</f>
        <v>AEIST</v>
      </c>
      <c r="I133" s="318" t="str">
        <f>'Basquetebol M'!I16</f>
        <v>AEFEUP</v>
      </c>
      <c r="J133" s="322">
        <f>'Basquetebol M'!J$16</f>
        <v>0</v>
      </c>
      <c r="K133" s="323">
        <f>'Basquetebol M'!K$16</f>
        <v>0</v>
      </c>
      <c r="L133" s="312"/>
      <c r="M133" s="328"/>
      <c r="N133" s="327"/>
      <c r="O133" s="328"/>
      <c r="P133" s="327"/>
      <c r="Q133" s="328"/>
      <c r="R133" s="327"/>
      <c r="S133" s="328"/>
      <c r="T133" s="327"/>
      <c r="U133" s="328"/>
      <c r="V133" s="445" t="s">
        <v>486</v>
      </c>
    </row>
    <row r="134" spans="2:22" ht="15" customHeight="1" x14ac:dyDescent="0.2">
      <c r="B134" s="315" t="str">
        <f>'Basquetebol M'!D17</f>
        <v>BMA6</v>
      </c>
      <c r="C134" s="497">
        <f>'Basquetebol M'!B17</f>
        <v>42480</v>
      </c>
      <c r="D134" s="314" t="str">
        <f>'Basquetebol M'!C17</f>
        <v>11h30</v>
      </c>
      <c r="E134" s="490" t="s">
        <v>36</v>
      </c>
      <c r="F134" s="316" t="str">
        <f>'Basquetebol M'!E17</f>
        <v>AEIST</v>
      </c>
      <c r="G134" s="316" t="s">
        <v>464</v>
      </c>
      <c r="H134" s="317" t="str">
        <f>'Basquetebol M'!G17</f>
        <v>AAUAv</v>
      </c>
      <c r="I134" s="318" t="str">
        <f>'Basquetebol M'!I17</f>
        <v>AEFCT</v>
      </c>
      <c r="J134" s="322">
        <f>'Basquetebol M'!J$17</f>
        <v>0</v>
      </c>
      <c r="K134" s="323">
        <f>'Basquetebol M'!K$17</f>
        <v>0</v>
      </c>
      <c r="L134" s="312"/>
      <c r="M134" s="328"/>
      <c r="N134" s="327"/>
      <c r="O134" s="328"/>
      <c r="P134" s="327"/>
      <c r="Q134" s="328"/>
      <c r="R134" s="327"/>
      <c r="S134" s="328"/>
      <c r="T134" s="327"/>
      <c r="U134" s="328"/>
      <c r="V134" s="445" t="s">
        <v>486</v>
      </c>
    </row>
    <row r="135" spans="2:22" ht="15" customHeight="1" x14ac:dyDescent="0.2">
      <c r="B135" s="315" t="str">
        <f>'Futsal M'!D95</f>
        <v>FM15</v>
      </c>
      <c r="C135" s="497">
        <f>'Futsal M'!B95</f>
        <v>42480</v>
      </c>
      <c r="D135" s="314" t="str">
        <f>'Futsal M'!C95</f>
        <v>11h30</v>
      </c>
      <c r="E135" s="490" t="s">
        <v>39</v>
      </c>
      <c r="F135" s="316" t="str">
        <f>'Futsal M'!E95</f>
        <v>SUS BARROSO</v>
      </c>
      <c r="G135" s="316" t="s">
        <v>475</v>
      </c>
      <c r="H135" s="317">
        <f>'Futsal M'!G95</f>
        <v>0</v>
      </c>
      <c r="I135" s="318">
        <f>'Futsal M'!I95</f>
        <v>0</v>
      </c>
      <c r="J135" s="319">
        <f>'Futsal M'!J95</f>
        <v>0</v>
      </c>
      <c r="K135" s="320">
        <f>'Futsal M'!K95</f>
        <v>0</v>
      </c>
      <c r="L135" s="312"/>
      <c r="M135" s="328"/>
      <c r="N135" s="327"/>
      <c r="O135" s="328"/>
      <c r="P135" s="327"/>
      <c r="Q135" s="328"/>
      <c r="R135" s="327"/>
      <c r="S135" s="328"/>
      <c r="T135" s="327"/>
      <c r="U135" s="328"/>
      <c r="V135" s="445" t="s">
        <v>489</v>
      </c>
    </row>
    <row r="136" spans="2:22" ht="15" customHeight="1" x14ac:dyDescent="0.2">
      <c r="B136" s="315" t="str">
        <f>'Futsal M'!D96</f>
        <v>FM16</v>
      </c>
      <c r="C136" s="497">
        <f>'Futsal M'!B96</f>
        <v>42480</v>
      </c>
      <c r="D136" s="314" t="str">
        <f>'Futsal M'!C96</f>
        <v>11h30</v>
      </c>
      <c r="E136" s="490" t="s">
        <v>39</v>
      </c>
      <c r="F136" s="316" t="str">
        <f>'Futsal M'!E96</f>
        <v>ULHT</v>
      </c>
      <c r="G136" s="316" t="s">
        <v>473</v>
      </c>
      <c r="H136" s="317">
        <f>'Futsal M'!G96</f>
        <v>0</v>
      </c>
      <c r="I136" s="318">
        <f>'Futsal M'!I96</f>
        <v>0</v>
      </c>
      <c r="J136" s="319">
        <f>'Futsal M'!J96</f>
        <v>0</v>
      </c>
      <c r="K136" s="320">
        <f>'Futsal M'!K96</f>
        <v>0</v>
      </c>
      <c r="L136" s="312"/>
      <c r="M136" s="328"/>
      <c r="N136" s="327"/>
      <c r="O136" s="328"/>
      <c r="P136" s="327"/>
      <c r="Q136" s="328"/>
      <c r="R136" s="327"/>
      <c r="S136" s="328"/>
      <c r="T136" s="327"/>
      <c r="U136" s="328"/>
      <c r="V136" s="445" t="s">
        <v>489</v>
      </c>
    </row>
    <row r="137" spans="2:22" ht="15" customHeight="1" x14ac:dyDescent="0.2">
      <c r="B137" s="315" t="str">
        <f>'Andebol M'!D65</f>
        <v>AM21</v>
      </c>
      <c r="C137" s="497">
        <f>'Andebol M'!B65</f>
        <v>42480</v>
      </c>
      <c r="D137" s="314" t="str">
        <f>'Andebol M'!C65</f>
        <v>11h30</v>
      </c>
      <c r="E137" s="490" t="s">
        <v>29</v>
      </c>
      <c r="F137" s="316" t="str">
        <f>'Andebol M'!E65</f>
        <v>CEDAR</v>
      </c>
      <c r="G137" s="316" t="s">
        <v>469</v>
      </c>
      <c r="H137" s="317">
        <f>'Andebol M'!G65</f>
        <v>0</v>
      </c>
      <c r="I137" s="318">
        <f>'Andebol M'!I65</f>
        <v>0</v>
      </c>
      <c r="J137" s="322">
        <f>'Andebol M'!J$65</f>
        <v>0</v>
      </c>
      <c r="K137" s="325">
        <f>'Andebol M'!K$65</f>
        <v>0</v>
      </c>
      <c r="L137" s="312"/>
      <c r="M137" s="328"/>
      <c r="N137" s="327"/>
      <c r="O137" s="328"/>
      <c r="P137" s="327"/>
      <c r="Q137" s="328"/>
      <c r="R137" s="327"/>
      <c r="S137" s="328"/>
      <c r="T137" s="327"/>
      <c r="U137" s="328"/>
      <c r="V137" s="445" t="s">
        <v>489</v>
      </c>
    </row>
    <row r="138" spans="2:22" ht="15" customHeight="1" x14ac:dyDescent="0.2">
      <c r="B138" s="315" t="str">
        <f>'Andebol M'!D66</f>
        <v>AM22</v>
      </c>
      <c r="C138" s="497">
        <f>'Andebol M'!B66</f>
        <v>42480</v>
      </c>
      <c r="D138" s="314" t="str">
        <f>'Andebol M'!C66</f>
        <v>11h30</v>
      </c>
      <c r="E138" s="490" t="s">
        <v>29</v>
      </c>
      <c r="F138" s="316" t="str">
        <f>'Andebol M'!E66</f>
        <v>AV. NOVAS</v>
      </c>
      <c r="G138" s="316" t="s">
        <v>465</v>
      </c>
      <c r="H138" s="317">
        <f>'Andebol M'!G66</f>
        <v>0</v>
      </c>
      <c r="I138" s="318">
        <f>'Andebol M'!I66</f>
        <v>0</v>
      </c>
      <c r="J138" s="322">
        <f>'Andebol M'!J$66</f>
        <v>0</v>
      </c>
      <c r="K138" s="325">
        <f>'Andebol M'!K$66</f>
        <v>0</v>
      </c>
      <c r="L138" s="312"/>
      <c r="M138" s="328"/>
      <c r="N138" s="327"/>
      <c r="O138" s="328"/>
      <c r="P138" s="327"/>
      <c r="Q138" s="328"/>
      <c r="R138" s="327"/>
      <c r="S138" s="328"/>
      <c r="T138" s="327"/>
      <c r="U138" s="328"/>
      <c r="V138" s="445" t="s">
        <v>489</v>
      </c>
    </row>
    <row r="139" spans="2:22" ht="15" customHeight="1" x14ac:dyDescent="0.2">
      <c r="B139" s="315" t="str">
        <f>'Rugby 7 M'!D12</f>
        <v>RMA1</v>
      </c>
      <c r="C139" s="497">
        <f>'Rugby 7 M'!B12</f>
        <v>42480</v>
      </c>
      <c r="D139" s="314" t="str">
        <f>'Rugby 7 M'!C12</f>
        <v>11h30</v>
      </c>
      <c r="E139" s="490" t="s">
        <v>28</v>
      </c>
      <c r="F139" s="316" t="str">
        <f>'Rugby 7 M'!E12</f>
        <v>SINTÉTICO 4</v>
      </c>
      <c r="G139" s="316" t="s">
        <v>470</v>
      </c>
      <c r="H139" s="317" t="str">
        <f>'Rugby 7 M'!G12</f>
        <v>AAC</v>
      </c>
      <c r="I139" s="318" t="str">
        <f>'Rugby 7 M'!I12</f>
        <v>NOVA</v>
      </c>
      <c r="J139" s="319">
        <f>'Rugby 7 M'!J$12</f>
        <v>0</v>
      </c>
      <c r="K139" s="320">
        <f>'Rugby 7 M'!K$12</f>
        <v>0</v>
      </c>
      <c r="L139" s="312"/>
      <c r="M139" s="328"/>
      <c r="N139" s="327"/>
      <c r="O139" s="328"/>
      <c r="P139" s="327"/>
      <c r="Q139" s="328"/>
      <c r="R139" s="327"/>
      <c r="S139" s="328"/>
      <c r="T139" s="327"/>
      <c r="U139" s="328"/>
      <c r="V139" s="445" t="s">
        <v>486</v>
      </c>
    </row>
    <row r="140" spans="2:22" ht="15" customHeight="1" x14ac:dyDescent="0.2">
      <c r="B140" s="315" t="str">
        <f>'Voleibol M'!C63</f>
        <v>VM21</v>
      </c>
      <c r="C140" s="497">
        <f>'Voleibol M'!A63</f>
        <v>42480</v>
      </c>
      <c r="D140" s="314" t="str">
        <f>'Voleibol M'!B63</f>
        <v>11h40</v>
      </c>
      <c r="E140" s="490" t="s">
        <v>51</v>
      </c>
      <c r="F140" s="316" t="str">
        <f>'Voleibol M'!D63</f>
        <v>CASAL VISTOSO 1</v>
      </c>
      <c r="G140" s="316" t="s">
        <v>468</v>
      </c>
      <c r="H140" s="317">
        <f>'Voleibol M'!F63</f>
        <v>0</v>
      </c>
      <c r="I140" s="318">
        <f>'Voleibol M'!H63</f>
        <v>0</v>
      </c>
      <c r="J140" s="322">
        <f>'Voleibol M'!S$63</f>
        <v>0</v>
      </c>
      <c r="K140" s="325">
        <f>'Voleibol M'!T$63</f>
        <v>0</v>
      </c>
      <c r="L140" s="324">
        <f>'Voleibol M'!I$63</f>
        <v>0</v>
      </c>
      <c r="M140" s="331">
        <f>'Voleibol M'!J$63</f>
        <v>0</v>
      </c>
      <c r="N140" s="329">
        <f>'Voleibol M'!K$63</f>
        <v>0</v>
      </c>
      <c r="O140" s="331">
        <f>'Voleibol M'!L$63</f>
        <v>0</v>
      </c>
      <c r="P140" s="329">
        <f>'Voleibol M'!M$63</f>
        <v>0</v>
      </c>
      <c r="Q140" s="331">
        <f>'Voleibol M'!N$63</f>
        <v>0</v>
      </c>
      <c r="R140" s="327"/>
      <c r="S140" s="328"/>
      <c r="T140" s="327"/>
      <c r="U140" s="328"/>
      <c r="V140" s="445" t="s">
        <v>486</v>
      </c>
    </row>
    <row r="141" spans="2:22" ht="15" customHeight="1" x14ac:dyDescent="0.2">
      <c r="B141" s="315" t="str">
        <f>'Voleibol M'!C64</f>
        <v>VM22</v>
      </c>
      <c r="C141" s="497">
        <f>'Voleibol M'!A64</f>
        <v>42480</v>
      </c>
      <c r="D141" s="314" t="str">
        <f>'Voleibol M'!B64</f>
        <v>11h40</v>
      </c>
      <c r="E141" s="490" t="s">
        <v>51</v>
      </c>
      <c r="F141" s="316" t="str">
        <f>'Voleibol M'!D64</f>
        <v>CASAL VISTOSO 2</v>
      </c>
      <c r="G141" s="316" t="s">
        <v>468</v>
      </c>
      <c r="H141" s="317">
        <f>'Voleibol M'!F64</f>
        <v>0</v>
      </c>
      <c r="I141" s="318">
        <f>'Voleibol M'!H64</f>
        <v>0</v>
      </c>
      <c r="J141" s="322">
        <f>'Voleibol M'!S$64</f>
        <v>0</v>
      </c>
      <c r="K141" s="325">
        <f>'Voleibol M'!T$64</f>
        <v>0</v>
      </c>
      <c r="L141" s="324">
        <f>'Voleibol M'!I$64</f>
        <v>0</v>
      </c>
      <c r="M141" s="331">
        <f>'Voleibol M'!J$64</f>
        <v>0</v>
      </c>
      <c r="N141" s="329">
        <f>'Voleibol M'!K$64</f>
        <v>0</v>
      </c>
      <c r="O141" s="331">
        <f>'Voleibol M'!L$64</f>
        <v>0</v>
      </c>
      <c r="P141" s="329">
        <f>'Voleibol M'!M$64</f>
        <v>0</v>
      </c>
      <c r="Q141" s="331">
        <f>'Voleibol M'!N$64</f>
        <v>0</v>
      </c>
      <c r="R141" s="327"/>
      <c r="S141" s="328"/>
      <c r="T141" s="327"/>
      <c r="U141" s="328"/>
      <c r="V141" s="445" t="s">
        <v>486</v>
      </c>
    </row>
    <row r="142" spans="2:22" ht="15" customHeight="1" x14ac:dyDescent="0.2">
      <c r="B142" s="315" t="str">
        <f>'Rugby 7 M'!D13</f>
        <v>RMA2</v>
      </c>
      <c r="C142" s="497">
        <f>'Rugby 7 M'!B13</f>
        <v>42480</v>
      </c>
      <c r="D142" s="314" t="str">
        <f>'Rugby 7 M'!C13</f>
        <v>11h50</v>
      </c>
      <c r="E142" s="490" t="s">
        <v>28</v>
      </c>
      <c r="F142" s="316" t="str">
        <f>'Rugby 7 M'!E13</f>
        <v>SINTÉTICO 4</v>
      </c>
      <c r="G142" s="316" t="s">
        <v>470</v>
      </c>
      <c r="H142" s="317" t="str">
        <f>'Rugby 7 M'!G13</f>
        <v>ENaval</v>
      </c>
      <c r="I142" s="318" t="str">
        <f>'Rugby 7 M'!I13</f>
        <v>U.Porto</v>
      </c>
      <c r="J142" s="319">
        <f>'Rugby 7 M'!J$13</f>
        <v>0</v>
      </c>
      <c r="K142" s="320">
        <f>'Rugby 7 M'!K$13</f>
        <v>0</v>
      </c>
      <c r="L142" s="312"/>
      <c r="M142" s="328"/>
      <c r="N142" s="327"/>
      <c r="O142" s="328"/>
      <c r="P142" s="327"/>
      <c r="Q142" s="328"/>
      <c r="R142" s="327"/>
      <c r="S142" s="328"/>
      <c r="T142" s="327"/>
      <c r="U142" s="328"/>
      <c r="V142" s="445" t="s">
        <v>486</v>
      </c>
    </row>
    <row r="143" spans="2:22" ht="15" customHeight="1" x14ac:dyDescent="0.2">
      <c r="B143" s="315" t="str">
        <f>'Rugby 7 M'!D28</f>
        <v>RMB1</v>
      </c>
      <c r="C143" s="497">
        <f>'Rugby 7 M'!B28</f>
        <v>42480</v>
      </c>
      <c r="D143" s="314" t="str">
        <f>'Rugby 7 M'!C28</f>
        <v>12h20</v>
      </c>
      <c r="E143" s="490" t="s">
        <v>28</v>
      </c>
      <c r="F143" s="316" t="str">
        <f>'Rugby 7 M'!E28</f>
        <v>SINTÉTICO 4</v>
      </c>
      <c r="G143" s="316" t="s">
        <v>470</v>
      </c>
      <c r="H143" s="317" t="str">
        <f>'Rugby 7 M'!G28</f>
        <v>AAUBI</v>
      </c>
      <c r="I143" s="318" t="str">
        <f>'Rugby 7 M'!I28</f>
        <v>AAUE</v>
      </c>
      <c r="J143" s="319">
        <f>'Rugby 7 M'!J$28</f>
        <v>0</v>
      </c>
      <c r="K143" s="320">
        <f>'Rugby 7 M'!K$28</f>
        <v>0</v>
      </c>
      <c r="L143" s="312"/>
      <c r="M143" s="328"/>
      <c r="N143" s="327"/>
      <c r="O143" s="328"/>
      <c r="P143" s="327"/>
      <c r="Q143" s="328"/>
      <c r="R143" s="327"/>
      <c r="S143" s="328"/>
      <c r="T143" s="327"/>
      <c r="U143" s="328"/>
      <c r="V143" s="445" t="s">
        <v>486</v>
      </c>
    </row>
    <row r="144" spans="2:22" ht="15" customHeight="1" x14ac:dyDescent="0.2">
      <c r="B144" s="315" t="str">
        <f>'Futebol 11 M'!D62</f>
        <v>F20</v>
      </c>
      <c r="C144" s="497">
        <f>'Futebol 11 M'!B62</f>
        <v>42480</v>
      </c>
      <c r="D144" s="314" t="str">
        <f>'Futebol 11 M'!C62</f>
        <v>12h30</v>
      </c>
      <c r="E144" s="490" t="s">
        <v>320</v>
      </c>
      <c r="F144" s="316" t="str">
        <f>'Futebol 11 M'!E62</f>
        <v>SINTÉTICO 3</v>
      </c>
      <c r="G144" s="316" t="s">
        <v>470</v>
      </c>
      <c r="H144" s="317">
        <f>'Futebol 11 M'!G62</f>
        <v>0</v>
      </c>
      <c r="I144" s="318">
        <f>'Futebol 11 M'!I62</f>
        <v>0</v>
      </c>
      <c r="J144" s="322">
        <f>'Futebol 11 M'!J$62</f>
        <v>0</v>
      </c>
      <c r="K144" s="325">
        <f>'Futebol 11 M'!K$62</f>
        <v>0</v>
      </c>
      <c r="L144" s="312"/>
      <c r="M144" s="328"/>
      <c r="N144" s="327"/>
      <c r="O144" s="328"/>
      <c r="P144" s="327"/>
      <c r="Q144" s="328"/>
      <c r="R144" s="327"/>
      <c r="S144" s="328"/>
      <c r="T144" s="327"/>
      <c r="U144" s="328"/>
      <c r="V144" s="445" t="s">
        <v>489</v>
      </c>
    </row>
    <row r="145" spans="2:22" ht="15" customHeight="1" x14ac:dyDescent="0.2">
      <c r="B145" s="315" t="str">
        <f>'Rugby 7 M'!D29</f>
        <v>RMB2</v>
      </c>
      <c r="C145" s="497">
        <f>'Rugby 7 M'!B29</f>
        <v>42480</v>
      </c>
      <c r="D145" s="314" t="str">
        <f>'Rugby 7 M'!C29</f>
        <v>12h40</v>
      </c>
      <c r="E145" s="490" t="s">
        <v>28</v>
      </c>
      <c r="F145" s="316" t="str">
        <f>'Rugby 7 M'!E29</f>
        <v>SINTÉTICO 4</v>
      </c>
      <c r="G145" s="316" t="s">
        <v>470</v>
      </c>
      <c r="H145" s="317" t="str">
        <f>'Rugby 7 M'!G29</f>
        <v>AEISA</v>
      </c>
      <c r="I145" s="318" t="str">
        <f>'Rugby 7 M'!I29</f>
        <v>AEIST</v>
      </c>
      <c r="J145" s="319">
        <f>'Rugby 7 M'!J$29</f>
        <v>0</v>
      </c>
      <c r="K145" s="320">
        <f>'Rugby 7 M'!K$29</f>
        <v>0</v>
      </c>
      <c r="L145" s="312"/>
      <c r="M145" s="328"/>
      <c r="N145" s="327"/>
      <c r="O145" s="328"/>
      <c r="P145" s="327"/>
      <c r="Q145" s="328"/>
      <c r="R145" s="327"/>
      <c r="S145" s="328"/>
      <c r="T145" s="327"/>
      <c r="U145" s="328"/>
      <c r="V145" s="445" t="s">
        <v>486</v>
      </c>
    </row>
    <row r="146" spans="2:22" ht="15" customHeight="1" x14ac:dyDescent="0.2">
      <c r="B146" s="315" t="str">
        <f>'Futsal F'!D17</f>
        <v>FFA6</v>
      </c>
      <c r="C146" s="497">
        <f>'Futsal F'!B17</f>
        <v>42480</v>
      </c>
      <c r="D146" s="314" t="str">
        <f>'Futsal F'!C17</f>
        <v>13h00</v>
      </c>
      <c r="E146" s="490" t="s">
        <v>38</v>
      </c>
      <c r="F146" s="316" t="str">
        <f>'Futsal F'!E17</f>
        <v>ULHT</v>
      </c>
      <c r="G146" s="316" t="s">
        <v>473</v>
      </c>
      <c r="H146" s="317" t="str">
        <f>'Futsal F'!G17</f>
        <v>IPSantarém</v>
      </c>
      <c r="I146" s="318" t="str">
        <f>'Futsal F'!I17</f>
        <v>AEIST</v>
      </c>
      <c r="J146" s="322">
        <f>'Futsal F'!J$17</f>
        <v>0</v>
      </c>
      <c r="K146" s="323">
        <f>'Futsal F'!K$17</f>
        <v>0</v>
      </c>
      <c r="L146" s="312"/>
      <c r="M146" s="328"/>
      <c r="N146" s="327"/>
      <c r="O146" s="328"/>
      <c r="P146" s="327"/>
      <c r="Q146" s="328"/>
      <c r="R146" s="327"/>
      <c r="S146" s="328"/>
      <c r="T146" s="327"/>
      <c r="U146" s="328"/>
      <c r="V146" s="445" t="s">
        <v>486</v>
      </c>
    </row>
    <row r="147" spans="2:22" ht="15" customHeight="1" x14ac:dyDescent="0.2">
      <c r="B147" s="315" t="str">
        <f>'Futsal F'!D16</f>
        <v>FFA5</v>
      </c>
      <c r="C147" s="497">
        <f>'Futsal F'!B16</f>
        <v>42480</v>
      </c>
      <c r="D147" s="314" t="str">
        <f>'Futsal F'!C16</f>
        <v>13h00</v>
      </c>
      <c r="E147" s="490" t="s">
        <v>38</v>
      </c>
      <c r="F147" s="316" t="str">
        <f>'Futsal F'!E16</f>
        <v>SUS BARROSO</v>
      </c>
      <c r="G147" s="316" t="s">
        <v>475</v>
      </c>
      <c r="H147" s="317" t="str">
        <f>'Futsal F'!G16</f>
        <v>AEFMH</v>
      </c>
      <c r="I147" s="318" t="str">
        <f>'Futsal F'!I16</f>
        <v>AEISMAI</v>
      </c>
      <c r="J147" s="322">
        <f>'Futsal F'!J$16</f>
        <v>0</v>
      </c>
      <c r="K147" s="323">
        <f>'Futsal F'!K$16</f>
        <v>0</v>
      </c>
      <c r="L147" s="312"/>
      <c r="M147" s="328"/>
      <c r="N147" s="327"/>
      <c r="O147" s="328"/>
      <c r="P147" s="327"/>
      <c r="Q147" s="328"/>
      <c r="R147" s="327"/>
      <c r="S147" s="328"/>
      <c r="T147" s="327"/>
      <c r="U147" s="328"/>
      <c r="V147" s="445" t="s">
        <v>486</v>
      </c>
    </row>
    <row r="148" spans="2:22" ht="15" customHeight="1" x14ac:dyDescent="0.2">
      <c r="B148" s="315" t="str">
        <f>'Basquetebol M'!D48</f>
        <v>BMC5</v>
      </c>
      <c r="C148" s="497">
        <f>'Basquetebol M'!B48</f>
        <v>42480</v>
      </c>
      <c r="D148" s="314" t="str">
        <f>'Basquetebol M'!C48</f>
        <v>13h00</v>
      </c>
      <c r="E148" s="490" t="s">
        <v>36</v>
      </c>
      <c r="F148" s="316" t="str">
        <f>'Basquetebol M'!E48</f>
        <v>PAV1 - EUL</v>
      </c>
      <c r="G148" s="316" t="s">
        <v>470</v>
      </c>
      <c r="H148" s="317" t="str">
        <f>'Basquetebol M'!G48</f>
        <v>AEISCAP</v>
      </c>
      <c r="I148" s="318" t="str">
        <f>'Basquetebol M'!I48</f>
        <v>NOVA</v>
      </c>
      <c r="J148" s="322">
        <f>'Basquetebol M'!J$48</f>
        <v>0</v>
      </c>
      <c r="K148" s="325">
        <f>'Basquetebol M'!K$48</f>
        <v>0</v>
      </c>
      <c r="L148" s="312"/>
      <c r="M148" s="328"/>
      <c r="N148" s="327"/>
      <c r="O148" s="328"/>
      <c r="P148" s="327"/>
      <c r="Q148" s="328"/>
      <c r="R148" s="327"/>
      <c r="S148" s="328"/>
      <c r="T148" s="327"/>
      <c r="U148" s="328"/>
      <c r="V148" s="445" t="s">
        <v>486</v>
      </c>
    </row>
    <row r="149" spans="2:22" ht="15" customHeight="1" x14ac:dyDescent="0.2">
      <c r="B149" s="315" t="str">
        <f>'Basquetebol M'!D49</f>
        <v>BMC6</v>
      </c>
      <c r="C149" s="497">
        <f>'Basquetebol M'!B49</f>
        <v>42480</v>
      </c>
      <c r="D149" s="314" t="str">
        <f>'Basquetebol M'!C49</f>
        <v>13h00</v>
      </c>
      <c r="E149" s="490" t="s">
        <v>36</v>
      </c>
      <c r="F149" s="316" t="str">
        <f>'Basquetebol M'!E49</f>
        <v>AEIST</v>
      </c>
      <c r="G149" s="316" t="s">
        <v>464</v>
      </c>
      <c r="H149" s="317" t="str">
        <f>'Basquetebol M'!G49</f>
        <v>AEISMAI</v>
      </c>
      <c r="I149" s="318" t="str">
        <f>'Basquetebol M'!I49</f>
        <v>AAUM</v>
      </c>
      <c r="J149" s="322">
        <f>'Basquetebol M'!J$49</f>
        <v>0</v>
      </c>
      <c r="K149" s="325">
        <f>'Basquetebol M'!K$49</f>
        <v>0</v>
      </c>
      <c r="L149" s="312"/>
      <c r="M149" s="328"/>
      <c r="N149" s="327"/>
      <c r="O149" s="328"/>
      <c r="P149" s="327"/>
      <c r="Q149" s="328"/>
      <c r="R149" s="327"/>
      <c r="S149" s="328"/>
      <c r="T149" s="327"/>
      <c r="U149" s="328"/>
      <c r="V149" s="445" t="s">
        <v>486</v>
      </c>
    </row>
    <row r="150" spans="2:22" ht="15" customHeight="1" x14ac:dyDescent="0.2">
      <c r="B150" s="315" t="str">
        <f>'Andebol F'!D12</f>
        <v>AFA1</v>
      </c>
      <c r="C150" s="497">
        <f>'Andebol F'!B12</f>
        <v>42480</v>
      </c>
      <c r="D150" s="314" t="str">
        <f>'Andebol F'!C12</f>
        <v>13h00</v>
      </c>
      <c r="E150" s="490" t="s">
        <v>24</v>
      </c>
      <c r="F150" s="316" t="str">
        <f>'Andebol F'!E12</f>
        <v>CEDAR</v>
      </c>
      <c r="G150" s="316" t="s">
        <v>469</v>
      </c>
      <c r="H150" s="317" t="str">
        <f>'Andebol F'!G12</f>
        <v>AEISMAI</v>
      </c>
      <c r="I150" s="318" t="str">
        <f>'Andebol F'!I12</f>
        <v>AEFMH</v>
      </c>
      <c r="J150" s="322">
        <f>'Andebol F'!$J12</f>
        <v>0</v>
      </c>
      <c r="K150" s="323">
        <f>'Andebol F'!K$12</f>
        <v>0</v>
      </c>
      <c r="L150" s="312"/>
      <c r="M150" s="328"/>
      <c r="N150" s="327"/>
      <c r="O150" s="328"/>
      <c r="P150" s="327"/>
      <c r="Q150" s="328"/>
      <c r="R150" s="327"/>
      <c r="S150" s="328"/>
      <c r="T150" s="327"/>
      <c r="U150" s="328"/>
      <c r="V150" s="445" t="s">
        <v>486</v>
      </c>
    </row>
    <row r="151" spans="2:22" ht="15" customHeight="1" x14ac:dyDescent="0.2">
      <c r="B151" s="315" t="str">
        <f>'Andebol F'!D13</f>
        <v>AFA2</v>
      </c>
      <c r="C151" s="497">
        <f>'Andebol F'!B13</f>
        <v>42480</v>
      </c>
      <c r="D151" s="314" t="str">
        <f>'Andebol F'!C13</f>
        <v>13h00</v>
      </c>
      <c r="E151" s="490" t="s">
        <v>24</v>
      </c>
      <c r="F151" s="316" t="str">
        <f>'Andebol F'!E13</f>
        <v>AV. NOVAS</v>
      </c>
      <c r="G151" s="316" t="s">
        <v>465</v>
      </c>
      <c r="H151" s="317" t="str">
        <f>'Andebol F'!G13</f>
        <v>IPP</v>
      </c>
      <c r="I151" s="318" t="str">
        <f>'Andebol F'!I13</f>
        <v>AAUAv</v>
      </c>
      <c r="J151" s="322">
        <f>'Andebol F'!$J13</f>
        <v>0</v>
      </c>
      <c r="K151" s="323">
        <f>'Andebol F'!$K13</f>
        <v>0</v>
      </c>
      <c r="L151" s="312"/>
      <c r="M151" s="328"/>
      <c r="N151" s="327"/>
      <c r="O151" s="328"/>
      <c r="P151" s="327"/>
      <c r="Q151" s="328"/>
      <c r="R151" s="327"/>
      <c r="S151" s="328"/>
      <c r="T151" s="327"/>
      <c r="U151" s="328"/>
      <c r="V151" s="445" t="s">
        <v>486</v>
      </c>
    </row>
    <row r="152" spans="2:22" ht="15" customHeight="1" x14ac:dyDescent="0.2">
      <c r="B152" s="315" t="str">
        <f>'Voleibol F'!C16</f>
        <v>VFA5</v>
      </c>
      <c r="C152" s="497">
        <f>'Voleibol F'!A16</f>
        <v>42480</v>
      </c>
      <c r="D152" s="314" t="str">
        <f>'Voleibol F'!B16</f>
        <v>13h20</v>
      </c>
      <c r="E152" s="490" t="s">
        <v>40</v>
      </c>
      <c r="F152" s="316" t="str">
        <f>'Voleibol F'!D16</f>
        <v>CASAL VISTOSO 1</v>
      </c>
      <c r="G152" s="316" t="s">
        <v>468</v>
      </c>
      <c r="H152" s="317" t="str">
        <f>'Voleibol F'!F16</f>
        <v>AEIST</v>
      </c>
      <c r="I152" s="318" t="str">
        <f>'Voleibol F'!H16</f>
        <v>AAC</v>
      </c>
      <c r="J152" s="322">
        <f>'Voleibol F'!O$16</f>
        <v>0</v>
      </c>
      <c r="K152" s="323">
        <f>'Voleibol F'!P$16</f>
        <v>0</v>
      </c>
      <c r="L152" s="324">
        <f>'Voleibol F'!I$16</f>
        <v>0</v>
      </c>
      <c r="M152" s="330">
        <f>'Voleibol F'!J$16</f>
        <v>0</v>
      </c>
      <c r="N152" s="332">
        <f>'Voleibol F'!K$16</f>
        <v>0</v>
      </c>
      <c r="O152" s="330">
        <f>'Voleibol F'!L$16</f>
        <v>0</v>
      </c>
      <c r="P152" s="332">
        <f>'Voleibol F'!M$16</f>
        <v>0</v>
      </c>
      <c r="Q152" s="330">
        <f>'Voleibol F'!N$16</f>
        <v>0</v>
      </c>
      <c r="R152" s="327"/>
      <c r="S152" s="328"/>
      <c r="T152" s="327"/>
      <c r="U152" s="328"/>
      <c r="V152" s="445" t="s">
        <v>486</v>
      </c>
    </row>
    <row r="153" spans="2:22" ht="15" customHeight="1" x14ac:dyDescent="0.2">
      <c r="B153" s="315" t="str">
        <f>'Voleibol F'!C17</f>
        <v>VFA6</v>
      </c>
      <c r="C153" s="497">
        <f>'Voleibol F'!A17</f>
        <v>42480</v>
      </c>
      <c r="D153" s="314" t="str">
        <f>'Voleibol F'!B17</f>
        <v>13h20</v>
      </c>
      <c r="E153" s="490" t="s">
        <v>40</v>
      </c>
      <c r="F153" s="316" t="str">
        <f>'Voleibol F'!D17</f>
        <v>CASAL VISTOSO 2</v>
      </c>
      <c r="G153" s="316" t="s">
        <v>468</v>
      </c>
      <c r="H153" s="317" t="str">
        <f>'Voleibol F'!F17</f>
        <v>AEFADEUP</v>
      </c>
      <c r="I153" s="318" t="str">
        <f>'Voleibol F'!H17</f>
        <v>UCP-Lisboa</v>
      </c>
      <c r="J153" s="322">
        <f>'Voleibol F'!O$17</f>
        <v>0</v>
      </c>
      <c r="K153" s="323">
        <f>'Voleibol F'!P$17</f>
        <v>0</v>
      </c>
      <c r="L153" s="324">
        <f>'Voleibol F'!I$17</f>
        <v>0</v>
      </c>
      <c r="M153" s="330">
        <f>'Voleibol F'!J$17</f>
        <v>0</v>
      </c>
      <c r="N153" s="332">
        <f>'Voleibol F'!K$17</f>
        <v>0</v>
      </c>
      <c r="O153" s="330">
        <f>'Voleibol F'!L$17</f>
        <v>0</v>
      </c>
      <c r="P153" s="332">
        <f>'Voleibol F'!M$17</f>
        <v>0</v>
      </c>
      <c r="Q153" s="330">
        <f>'Voleibol F'!N$17</f>
        <v>0</v>
      </c>
      <c r="R153" s="327"/>
      <c r="S153" s="328"/>
      <c r="T153" s="327"/>
      <c r="U153" s="328"/>
      <c r="V153" s="445" t="s">
        <v>486</v>
      </c>
    </row>
    <row r="154" spans="2:22" ht="15" customHeight="1" x14ac:dyDescent="0.2">
      <c r="B154" s="315" t="str">
        <f>'Futsal F'!D33</f>
        <v>FFB6</v>
      </c>
      <c r="C154" s="497">
        <f>'Futsal F'!B33</f>
        <v>42480</v>
      </c>
      <c r="D154" s="314" t="str">
        <f>'Futsal F'!C33</f>
        <v>14h30</v>
      </c>
      <c r="E154" s="490" t="s">
        <v>38</v>
      </c>
      <c r="F154" s="316" t="str">
        <f>'Futsal F'!E33</f>
        <v>ULHT</v>
      </c>
      <c r="G154" s="316" t="s">
        <v>473</v>
      </c>
      <c r="H154" s="317" t="str">
        <f>'Futsal F'!G33</f>
        <v>AEISCTE-IUL</v>
      </c>
      <c r="I154" s="318" t="str">
        <f>'Futsal F'!I33</f>
        <v>AAUM</v>
      </c>
      <c r="J154" s="322">
        <f>'Futsal F'!J$33</f>
        <v>0</v>
      </c>
      <c r="K154" s="323">
        <f>'Futsal F'!K$33</f>
        <v>0</v>
      </c>
      <c r="L154" s="312"/>
      <c r="M154" s="328"/>
      <c r="N154" s="327"/>
      <c r="O154" s="328"/>
      <c r="P154" s="327"/>
      <c r="Q154" s="328"/>
      <c r="R154" s="327"/>
      <c r="S154" s="328"/>
      <c r="T154" s="327"/>
      <c r="U154" s="328"/>
      <c r="V154" s="445" t="s">
        <v>486</v>
      </c>
    </row>
    <row r="155" spans="2:22" ht="15" customHeight="1" x14ac:dyDescent="0.2">
      <c r="B155" s="315" t="str">
        <f>'Futsal F'!D32</f>
        <v>FFB5</v>
      </c>
      <c r="C155" s="497">
        <f>'Futsal F'!B32</f>
        <v>42480</v>
      </c>
      <c r="D155" s="314" t="str">
        <f>'Futsal F'!C32</f>
        <v>14h30</v>
      </c>
      <c r="E155" s="490" t="s">
        <v>38</v>
      </c>
      <c r="F155" s="316" t="str">
        <f>'Futsal F'!E32</f>
        <v>SUS BARROSO</v>
      </c>
      <c r="G155" s="316" t="s">
        <v>475</v>
      </c>
      <c r="H155" s="317" t="str">
        <f>'Futsal F'!G32</f>
        <v>AEFEUP</v>
      </c>
      <c r="I155" s="318" t="str">
        <f>'Futsal F'!I32</f>
        <v>AAULHT</v>
      </c>
      <c r="J155" s="322">
        <f>'Futsal F'!J$32</f>
        <v>0</v>
      </c>
      <c r="K155" s="323">
        <f>'Futsal F'!K$32</f>
        <v>0</v>
      </c>
      <c r="L155" s="312"/>
      <c r="M155" s="328"/>
      <c r="N155" s="327"/>
      <c r="O155" s="328"/>
      <c r="P155" s="327"/>
      <c r="Q155" s="328"/>
      <c r="R155" s="327"/>
      <c r="S155" s="328"/>
      <c r="T155" s="327"/>
      <c r="U155" s="328"/>
      <c r="V155" s="445" t="s">
        <v>486</v>
      </c>
    </row>
    <row r="156" spans="2:22" ht="15" customHeight="1" x14ac:dyDescent="0.2">
      <c r="B156" s="315" t="str">
        <f>'Basquetebol F'!D47</f>
        <v>BF15</v>
      </c>
      <c r="C156" s="497">
        <f>'Basquetebol F'!B47</f>
        <v>42480</v>
      </c>
      <c r="D156" s="314" t="str">
        <f>'Basquetebol F'!C47</f>
        <v>14h30</v>
      </c>
      <c r="E156" s="490" t="s">
        <v>25</v>
      </c>
      <c r="F156" s="316" t="str">
        <f>'Basquetebol F'!E47</f>
        <v>PAV1 - EUL</v>
      </c>
      <c r="G156" s="316" t="s">
        <v>470</v>
      </c>
      <c r="H156" s="317" t="str">
        <f>'Basquetebol F'!G47</f>
        <v/>
      </c>
      <c r="I156" s="318" t="str">
        <f>'Basquetebol F'!I47</f>
        <v/>
      </c>
      <c r="J156" s="322">
        <f>'Basquetebol F'!J$47</f>
        <v>0</v>
      </c>
      <c r="K156" s="323">
        <f>'Basquetebol F'!K$47</f>
        <v>0</v>
      </c>
      <c r="L156" s="312"/>
      <c r="M156" s="328"/>
      <c r="N156" s="327"/>
      <c r="O156" s="328"/>
      <c r="P156" s="327"/>
      <c r="Q156" s="328"/>
      <c r="R156" s="327"/>
      <c r="S156" s="328"/>
      <c r="T156" s="327"/>
      <c r="U156" s="328"/>
      <c r="V156" s="445" t="s">
        <v>485</v>
      </c>
    </row>
    <row r="157" spans="2:22" ht="15" customHeight="1" x14ac:dyDescent="0.2">
      <c r="B157" s="315" t="str">
        <f>'Rugby 7 M'!D14</f>
        <v>RMA3</v>
      </c>
      <c r="C157" s="497">
        <f>'Rugby 7 M'!B14</f>
        <v>42480</v>
      </c>
      <c r="D157" s="314" t="str">
        <f>'Rugby 7 M'!C14</f>
        <v>14h30</v>
      </c>
      <c r="E157" s="490" t="s">
        <v>28</v>
      </c>
      <c r="F157" s="316" t="str">
        <f>'Rugby 7 M'!E14</f>
        <v>SINTÉTICO 4</v>
      </c>
      <c r="G157" s="316" t="s">
        <v>470</v>
      </c>
      <c r="H157" s="317" t="str">
        <f>'Rugby 7 M'!G14</f>
        <v>ENaval</v>
      </c>
      <c r="I157" s="318" t="str">
        <f>'Rugby 7 M'!I14</f>
        <v>NOVA</v>
      </c>
      <c r="J157" s="319">
        <f>'Rugby 7 M'!J$14</f>
        <v>0</v>
      </c>
      <c r="K157" s="320">
        <f>'Rugby 7 M'!K$14</f>
        <v>0</v>
      </c>
      <c r="L157" s="312"/>
      <c r="M157" s="328"/>
      <c r="N157" s="327"/>
      <c r="O157" s="328"/>
      <c r="P157" s="327"/>
      <c r="Q157" s="328"/>
      <c r="R157" s="327"/>
      <c r="S157" s="328"/>
      <c r="T157" s="327"/>
      <c r="U157" s="328"/>
      <c r="V157" s="445" t="s">
        <v>486</v>
      </c>
    </row>
    <row r="158" spans="2:22" ht="15" customHeight="1" x14ac:dyDescent="0.2">
      <c r="B158" s="315" t="str">
        <f>'Andebol F'!D28</f>
        <v>AFB1</v>
      </c>
      <c r="C158" s="497">
        <f>'Andebol F'!B28</f>
        <v>42480</v>
      </c>
      <c r="D158" s="314" t="str">
        <f>'Andebol F'!C28</f>
        <v>14h30</v>
      </c>
      <c r="E158" s="490" t="s">
        <v>24</v>
      </c>
      <c r="F158" s="316" t="str">
        <f>'Andebol F'!E28</f>
        <v>CEDAR</v>
      </c>
      <c r="G158" s="316" t="s">
        <v>469</v>
      </c>
      <c r="H158" s="317" t="str">
        <f>'Andebol F'!G28</f>
        <v>IPLeiria</v>
      </c>
      <c r="I158" s="318" t="str">
        <f>'Andebol F'!I28</f>
        <v>U.Porto</v>
      </c>
      <c r="J158" s="322">
        <f>'Andebol F'!$J28</f>
        <v>0</v>
      </c>
      <c r="K158" s="323">
        <f>'Andebol F'!$K28</f>
        <v>0</v>
      </c>
      <c r="L158" s="312"/>
      <c r="M158" s="328"/>
      <c r="N158" s="327"/>
      <c r="O158" s="328"/>
      <c r="P158" s="327"/>
      <c r="Q158" s="328"/>
      <c r="R158" s="327"/>
      <c r="S158" s="328"/>
      <c r="T158" s="327"/>
      <c r="U158" s="328"/>
      <c r="V158" s="445" t="s">
        <v>486</v>
      </c>
    </row>
    <row r="159" spans="2:22" ht="15" customHeight="1" x14ac:dyDescent="0.2">
      <c r="B159" s="315" t="str">
        <f>'Andebol F'!D29</f>
        <v>AFB2</v>
      </c>
      <c r="C159" s="497">
        <f>'Andebol F'!B29</f>
        <v>42480</v>
      </c>
      <c r="D159" s="314" t="str">
        <f>'Andebol F'!C29</f>
        <v>14h30</v>
      </c>
      <c r="E159" s="490" t="s">
        <v>24</v>
      </c>
      <c r="F159" s="316" t="str">
        <f>'Andebol F'!E29</f>
        <v>AV. NOVAS</v>
      </c>
      <c r="G159" s="316" t="s">
        <v>465</v>
      </c>
      <c r="H159" s="317" t="str">
        <f>'Andebol F'!G29</f>
        <v>AAC</v>
      </c>
      <c r="I159" s="318" t="str">
        <f>'Andebol F'!I29</f>
        <v>NOVA</v>
      </c>
      <c r="J159" s="322">
        <f>'Andebol F'!$J29</f>
        <v>0</v>
      </c>
      <c r="K159" s="323">
        <f>'Andebol F'!$K29</f>
        <v>0</v>
      </c>
      <c r="L159" s="312"/>
      <c r="M159" s="328"/>
      <c r="N159" s="327"/>
      <c r="O159" s="328"/>
      <c r="P159" s="327"/>
      <c r="Q159" s="328"/>
      <c r="R159" s="327"/>
      <c r="S159" s="328"/>
      <c r="T159" s="327"/>
      <c r="U159" s="328"/>
      <c r="V159" s="445" t="s">
        <v>486</v>
      </c>
    </row>
    <row r="160" spans="2:22" ht="15" customHeight="1" x14ac:dyDescent="0.2">
      <c r="B160" s="315" t="str">
        <f>'Futsal M'!D97</f>
        <v>FM17</v>
      </c>
      <c r="C160" s="497">
        <f>'Futsal M'!B97</f>
        <v>42480</v>
      </c>
      <c r="D160" s="314" t="str">
        <f>'Futsal M'!C97</f>
        <v>14h45</v>
      </c>
      <c r="E160" s="490" t="s">
        <v>39</v>
      </c>
      <c r="F160" s="316" t="str">
        <f>'Futsal M'!E97</f>
        <v>SARAH AFONSO</v>
      </c>
      <c r="G160" s="316" t="s">
        <v>474</v>
      </c>
      <c r="H160" s="317" t="str">
        <f>'Futsal M'!G97</f>
        <v/>
      </c>
      <c r="I160" s="318" t="str">
        <f>'Futsal M'!I97</f>
        <v/>
      </c>
      <c r="J160" s="319">
        <f>'Futsal M'!J97</f>
        <v>0</v>
      </c>
      <c r="K160" s="320">
        <f>'Futsal M'!K97</f>
        <v>0</v>
      </c>
      <c r="L160" s="312"/>
      <c r="M160" s="328"/>
      <c r="N160" s="327"/>
      <c r="O160" s="328"/>
      <c r="P160" s="327"/>
      <c r="Q160" s="328"/>
      <c r="R160" s="327"/>
      <c r="S160" s="328"/>
      <c r="T160" s="327"/>
      <c r="U160" s="328"/>
      <c r="V160" s="445" t="s">
        <v>487</v>
      </c>
    </row>
    <row r="161" spans="2:22" ht="15" customHeight="1" x14ac:dyDescent="0.2">
      <c r="B161" s="315" t="str">
        <f>'Voleibol F'!C32</f>
        <v>VFB5</v>
      </c>
      <c r="C161" s="497">
        <f>'Voleibol F'!A32</f>
        <v>42480</v>
      </c>
      <c r="D161" s="314" t="str">
        <f>'Voleibol F'!B32</f>
        <v>14h50</v>
      </c>
      <c r="E161" s="490" t="s">
        <v>40</v>
      </c>
      <c r="F161" s="316" t="str">
        <f>'Voleibol F'!D32</f>
        <v>CASAL VISTOSO 1</v>
      </c>
      <c r="G161" s="316" t="s">
        <v>468</v>
      </c>
      <c r="H161" s="317" t="str">
        <f>'Voleibol F'!F32</f>
        <v>AAUAlg</v>
      </c>
      <c r="I161" s="318" t="str">
        <f>'Voleibol F'!H32</f>
        <v>AEFEP</v>
      </c>
      <c r="J161" s="322">
        <f>'Voleibol F'!O$32</f>
        <v>0</v>
      </c>
      <c r="K161" s="323">
        <f>'Voleibol F'!P$32</f>
        <v>0</v>
      </c>
      <c r="L161" s="324">
        <f>'Voleibol F'!I$32</f>
        <v>0</v>
      </c>
      <c r="M161" s="330">
        <f>'Voleibol F'!J$32</f>
        <v>0</v>
      </c>
      <c r="N161" s="332">
        <f>'Voleibol F'!K$32</f>
        <v>0</v>
      </c>
      <c r="O161" s="330">
        <f>'Voleibol F'!L$32</f>
        <v>0</v>
      </c>
      <c r="P161" s="332">
        <f>'Voleibol F'!M$32</f>
        <v>0</v>
      </c>
      <c r="Q161" s="330">
        <f>'Voleibol F'!N$32</f>
        <v>0</v>
      </c>
      <c r="R161" s="327"/>
      <c r="S161" s="328"/>
      <c r="T161" s="327"/>
      <c r="U161" s="328"/>
      <c r="V161" s="445" t="s">
        <v>486</v>
      </c>
    </row>
    <row r="162" spans="2:22" ht="15" customHeight="1" x14ac:dyDescent="0.2">
      <c r="B162" s="315" t="str">
        <f>'Voleibol F'!C33</f>
        <v>VFB6</v>
      </c>
      <c r="C162" s="497">
        <f>'Voleibol F'!A33</f>
        <v>42480</v>
      </c>
      <c r="D162" s="314" t="str">
        <f>'Voleibol F'!B33</f>
        <v>14h50</v>
      </c>
      <c r="E162" s="490" t="s">
        <v>40</v>
      </c>
      <c r="F162" s="316" t="str">
        <f>'Voleibol F'!D33</f>
        <v>CASAL VISTOSO 2</v>
      </c>
      <c r="G162" s="316" t="s">
        <v>468</v>
      </c>
      <c r="H162" s="317" t="str">
        <f>'Voleibol F'!F33</f>
        <v>ULisboa</v>
      </c>
      <c r="I162" s="318" t="str">
        <f>'Voleibol F'!H33</f>
        <v>AAUAv</v>
      </c>
      <c r="J162" s="322">
        <f>'Voleibol F'!O$33</f>
        <v>0</v>
      </c>
      <c r="K162" s="323">
        <f>'Voleibol F'!P$33</f>
        <v>0</v>
      </c>
      <c r="L162" s="324">
        <f>'Voleibol F'!I$33</f>
        <v>0</v>
      </c>
      <c r="M162" s="330">
        <f>'Voleibol F'!J$33</f>
        <v>0</v>
      </c>
      <c r="N162" s="332">
        <f>'Voleibol F'!K$33</f>
        <v>0</v>
      </c>
      <c r="O162" s="330">
        <f>'Voleibol F'!L$33</f>
        <v>0</v>
      </c>
      <c r="P162" s="332">
        <f>'Voleibol F'!M$33</f>
        <v>0</v>
      </c>
      <c r="Q162" s="330">
        <f>'Voleibol F'!N$33</f>
        <v>0</v>
      </c>
      <c r="R162" s="327"/>
      <c r="S162" s="328"/>
      <c r="T162" s="327"/>
      <c r="U162" s="328"/>
      <c r="V162" s="445" t="s">
        <v>486</v>
      </c>
    </row>
    <row r="163" spans="2:22" ht="15" customHeight="1" x14ac:dyDescent="0.2">
      <c r="B163" s="315" t="str">
        <f>'Rugby 7 M'!D15</f>
        <v>RMA4</v>
      </c>
      <c r="C163" s="497">
        <f>'Rugby 7 M'!B15</f>
        <v>42480</v>
      </c>
      <c r="D163" s="314" t="str">
        <f>'Rugby 7 M'!C15</f>
        <v>14h50</v>
      </c>
      <c r="E163" s="490" t="s">
        <v>28</v>
      </c>
      <c r="F163" s="316" t="str">
        <f>'Rugby 7 M'!E15</f>
        <v>SINTÉTICO 4</v>
      </c>
      <c r="G163" s="316" t="s">
        <v>470</v>
      </c>
      <c r="H163" s="317" t="str">
        <f>'Rugby 7 M'!G15</f>
        <v>U.Porto</v>
      </c>
      <c r="I163" s="318" t="str">
        <f>'Rugby 7 M'!I15</f>
        <v>AAC</v>
      </c>
      <c r="J163" s="319">
        <f>'Rugby 7 M'!J$15</f>
        <v>0</v>
      </c>
      <c r="K163" s="320">
        <f>'Rugby 7 M'!K$15</f>
        <v>0</v>
      </c>
      <c r="L163" s="312"/>
      <c r="M163" s="328"/>
      <c r="N163" s="327"/>
      <c r="O163" s="328"/>
      <c r="P163" s="327"/>
      <c r="Q163" s="328"/>
      <c r="R163" s="327"/>
      <c r="S163" s="328"/>
      <c r="T163" s="327"/>
      <c r="U163" s="328"/>
      <c r="V163" s="445" t="s">
        <v>486</v>
      </c>
    </row>
    <row r="164" spans="2:22" ht="15" customHeight="1" x14ac:dyDescent="0.2">
      <c r="B164" s="315" t="str">
        <f>'Futebol 11 M'!D63</f>
        <v>F21</v>
      </c>
      <c r="C164" s="497">
        <f>'Futebol 11 M'!B63</f>
        <v>42480</v>
      </c>
      <c r="D164" s="314" t="str">
        <f>'Futebol 11 M'!C63</f>
        <v>15h00</v>
      </c>
      <c r="E164" s="490" t="s">
        <v>320</v>
      </c>
      <c r="F164" s="316" t="str">
        <f>'Futebol 11 M'!E63</f>
        <v>SINTÉTICO 3</v>
      </c>
      <c r="G164" s="316" t="s">
        <v>470</v>
      </c>
      <c r="H164" s="317">
        <f>'Futebol 11 M'!G63</f>
        <v>0</v>
      </c>
      <c r="I164" s="318">
        <f>'Futebol 11 M'!I63</f>
        <v>0</v>
      </c>
      <c r="J164" s="322">
        <f>'Futebol 11 M'!J$63</f>
        <v>0</v>
      </c>
      <c r="K164" s="325">
        <f>'Futebol 11 M'!K$63</f>
        <v>0</v>
      </c>
      <c r="L164" s="312"/>
      <c r="M164" s="328"/>
      <c r="N164" s="327"/>
      <c r="O164" s="328"/>
      <c r="P164" s="327"/>
      <c r="Q164" s="328"/>
      <c r="R164" s="327"/>
      <c r="S164" s="328"/>
      <c r="T164" s="327"/>
      <c r="U164" s="328"/>
      <c r="V164" s="445" t="s">
        <v>489</v>
      </c>
    </row>
    <row r="165" spans="2:22" ht="15" customHeight="1" x14ac:dyDescent="0.2">
      <c r="B165" s="315" t="str">
        <f>'Rugby 7 M'!D30</f>
        <v>RMB3</v>
      </c>
      <c r="C165" s="497">
        <f>'Rugby 7 M'!B30</f>
        <v>42480</v>
      </c>
      <c r="D165" s="314" t="str">
        <f>'Rugby 7 M'!C30</f>
        <v>15h20</v>
      </c>
      <c r="E165" s="490" t="s">
        <v>28</v>
      </c>
      <c r="F165" s="316" t="str">
        <f>'Rugby 7 M'!E30</f>
        <v>SINTÉTICO 4</v>
      </c>
      <c r="G165" s="316" t="s">
        <v>470</v>
      </c>
      <c r="H165" s="317" t="str">
        <f>'Rugby 7 M'!G30</f>
        <v>AEISA</v>
      </c>
      <c r="I165" s="318" t="str">
        <f>'Rugby 7 M'!I30</f>
        <v>AAUE</v>
      </c>
      <c r="J165" s="319">
        <f>'Rugby 7 M'!J$30</f>
        <v>0</v>
      </c>
      <c r="K165" s="320">
        <f>'Rugby 7 M'!K$30</f>
        <v>0</v>
      </c>
      <c r="L165" s="312"/>
      <c r="M165" s="328"/>
      <c r="N165" s="327"/>
      <c r="O165" s="328"/>
      <c r="P165" s="327"/>
      <c r="Q165" s="328"/>
      <c r="R165" s="327"/>
      <c r="S165" s="328"/>
      <c r="T165" s="327"/>
      <c r="U165" s="328"/>
      <c r="V165" s="445" t="s">
        <v>486</v>
      </c>
    </row>
    <row r="166" spans="2:22" ht="15" customHeight="1" x14ac:dyDescent="0.2">
      <c r="B166" s="315" t="str">
        <f>'Rugby 7 M'!D31</f>
        <v>RMB4</v>
      </c>
      <c r="C166" s="497">
        <f>'Rugby 7 M'!B31</f>
        <v>42480</v>
      </c>
      <c r="D166" s="314" t="str">
        <f>'Rugby 7 M'!C31</f>
        <v>15h40</v>
      </c>
      <c r="E166" s="490" t="s">
        <v>28</v>
      </c>
      <c r="F166" s="316" t="str">
        <f>'Rugby 7 M'!E31</f>
        <v>SINTÉTICO 4</v>
      </c>
      <c r="G166" s="316" t="s">
        <v>470</v>
      </c>
      <c r="H166" s="317" t="str">
        <f>'Rugby 7 M'!G31</f>
        <v>AEIST</v>
      </c>
      <c r="I166" s="318" t="str">
        <f>'Rugby 7 M'!I31</f>
        <v>AAUBI</v>
      </c>
      <c r="J166" s="319">
        <f>'Rugby 7 M'!J$31</f>
        <v>0</v>
      </c>
      <c r="K166" s="320">
        <f>'Rugby 7 M'!K$31</f>
        <v>0</v>
      </c>
      <c r="L166" s="312"/>
      <c r="M166" s="328"/>
      <c r="N166" s="327"/>
      <c r="O166" s="328"/>
      <c r="P166" s="327"/>
      <c r="Q166" s="328"/>
      <c r="R166" s="327"/>
      <c r="S166" s="328"/>
      <c r="T166" s="327"/>
      <c r="U166" s="328"/>
      <c r="V166" s="445" t="s">
        <v>486</v>
      </c>
    </row>
    <row r="167" spans="2:22" ht="15" customHeight="1" x14ac:dyDescent="0.2">
      <c r="B167" s="315" t="str">
        <f>'Futsal F'!D48</f>
        <v>FFC5</v>
      </c>
      <c r="C167" s="497">
        <f>'Futsal F'!B48</f>
        <v>42480</v>
      </c>
      <c r="D167" s="314" t="str">
        <f>'Futsal F'!C48</f>
        <v>16h00</v>
      </c>
      <c r="E167" s="490" t="s">
        <v>38</v>
      </c>
      <c r="F167" s="316" t="str">
        <f>'Futsal F'!E48</f>
        <v>ULHT</v>
      </c>
      <c r="G167" s="316" t="s">
        <v>473</v>
      </c>
      <c r="H167" s="317" t="str">
        <f>'Futsal F'!G48</f>
        <v>AAC</v>
      </c>
      <c r="I167" s="318" t="str">
        <f>'Futsal F'!I48</f>
        <v>AAUE</v>
      </c>
      <c r="J167" s="322">
        <f>'Futsal F'!J$48</f>
        <v>0</v>
      </c>
      <c r="K167" s="325">
        <f>'Futsal F'!K$48</f>
        <v>0</v>
      </c>
      <c r="L167" s="312"/>
      <c r="M167" s="328"/>
      <c r="N167" s="327"/>
      <c r="O167" s="328"/>
      <c r="P167" s="327"/>
      <c r="Q167" s="328"/>
      <c r="R167" s="327"/>
      <c r="S167" s="328"/>
      <c r="T167" s="327"/>
      <c r="U167" s="328"/>
      <c r="V167" s="445" t="s">
        <v>486</v>
      </c>
    </row>
    <row r="168" spans="2:22" ht="15" customHeight="1" x14ac:dyDescent="0.2">
      <c r="B168" s="315" t="str">
        <f>'Andebol M'!D67</f>
        <v>AM23</v>
      </c>
      <c r="C168" s="497">
        <f>'Andebol M'!B67</f>
        <v>42480</v>
      </c>
      <c r="D168" s="314" t="str">
        <f>'Andebol M'!C67</f>
        <v>16h00</v>
      </c>
      <c r="E168" s="490" t="s">
        <v>29</v>
      </c>
      <c r="F168" s="316" t="str">
        <f>'Andebol M'!E67</f>
        <v>AV. NOVAS</v>
      </c>
      <c r="G168" s="316" t="s">
        <v>465</v>
      </c>
      <c r="H168" s="317" t="str">
        <f>'Andebol M'!G67</f>
        <v/>
      </c>
      <c r="I168" s="318" t="str">
        <f>'Andebol M'!I67</f>
        <v/>
      </c>
      <c r="J168" s="322">
        <f>'Andebol M'!J$67</f>
        <v>0</v>
      </c>
      <c r="K168" s="325">
        <f>'Andebol M'!K$67</f>
        <v>0</v>
      </c>
      <c r="L168" s="312"/>
      <c r="M168" s="328"/>
      <c r="N168" s="327"/>
      <c r="O168" s="328"/>
      <c r="P168" s="327"/>
      <c r="Q168" s="328"/>
      <c r="R168" s="327"/>
      <c r="S168" s="328"/>
      <c r="T168" s="327"/>
      <c r="U168" s="328"/>
      <c r="V168" s="445" t="s">
        <v>487</v>
      </c>
    </row>
    <row r="169" spans="2:22" ht="15" customHeight="1" x14ac:dyDescent="0.2">
      <c r="B169" s="315" t="str">
        <f>'Andebol M'!D68</f>
        <v>AM24</v>
      </c>
      <c r="C169" s="497">
        <f>'Andebol M'!B68</f>
        <v>42480</v>
      </c>
      <c r="D169" s="314" t="str">
        <f>'Andebol M'!C68</f>
        <v>16h00</v>
      </c>
      <c r="E169" s="490" t="s">
        <v>29</v>
      </c>
      <c r="F169" s="316" t="str">
        <f>'Andebol M'!E68</f>
        <v>CEDAR</v>
      </c>
      <c r="G169" s="316" t="s">
        <v>469</v>
      </c>
      <c r="H169" s="317" t="str">
        <f>'Andebol M'!G68</f>
        <v/>
      </c>
      <c r="I169" s="318" t="str">
        <f>'Andebol M'!I68</f>
        <v/>
      </c>
      <c r="J169" s="322">
        <f>'Andebol M'!J$68</f>
        <v>0</v>
      </c>
      <c r="K169" s="325">
        <f>'Andebol M'!K$68</f>
        <v>0</v>
      </c>
      <c r="L169" s="312"/>
      <c r="M169" s="328"/>
      <c r="N169" s="327"/>
      <c r="O169" s="328"/>
      <c r="P169" s="327"/>
      <c r="Q169" s="328"/>
      <c r="R169" s="327"/>
      <c r="S169" s="328"/>
      <c r="T169" s="327"/>
      <c r="U169" s="328"/>
      <c r="V169" s="445" t="s">
        <v>487</v>
      </c>
    </row>
    <row r="170" spans="2:22" ht="15" customHeight="1" x14ac:dyDescent="0.2">
      <c r="B170" s="315" t="str">
        <f>'Rugby 7 M'!D16</f>
        <v>RMA5</v>
      </c>
      <c r="C170" s="497">
        <f>'Rugby 7 M'!B16</f>
        <v>42480</v>
      </c>
      <c r="D170" s="314" t="str">
        <f>'Rugby 7 M'!C16</f>
        <v>16h10</v>
      </c>
      <c r="E170" s="490" t="s">
        <v>28</v>
      </c>
      <c r="F170" s="316" t="str">
        <f>'Rugby 7 M'!E16</f>
        <v>SINTÉTICO 4</v>
      </c>
      <c r="G170" s="316" t="s">
        <v>470</v>
      </c>
      <c r="H170" s="317" t="str">
        <f>'Rugby 7 M'!G16</f>
        <v>AAC</v>
      </c>
      <c r="I170" s="318" t="str">
        <f>'Rugby 7 M'!I16</f>
        <v>ENaval</v>
      </c>
      <c r="J170" s="319">
        <f>'Rugby 7 M'!J$16</f>
        <v>0</v>
      </c>
      <c r="K170" s="320">
        <f>'Rugby 7 M'!K$16</f>
        <v>0</v>
      </c>
      <c r="L170" s="312"/>
      <c r="M170" s="328"/>
      <c r="N170" s="327"/>
      <c r="O170" s="328"/>
      <c r="P170" s="327"/>
      <c r="Q170" s="328"/>
      <c r="R170" s="327"/>
      <c r="S170" s="328"/>
      <c r="T170" s="327"/>
      <c r="U170" s="328"/>
      <c r="V170" s="445" t="s">
        <v>486</v>
      </c>
    </row>
    <row r="171" spans="2:22" ht="15" customHeight="1" x14ac:dyDescent="0.2">
      <c r="B171" s="315" t="str">
        <f>'Voleibol F'!C48</f>
        <v>VFC5</v>
      </c>
      <c r="C171" s="497">
        <f>'Voleibol F'!A48</f>
        <v>42480</v>
      </c>
      <c r="D171" s="314" t="str">
        <f>'Voleibol F'!B48</f>
        <v>16h20</v>
      </c>
      <c r="E171" s="490" t="s">
        <v>40</v>
      </c>
      <c r="F171" s="316" t="str">
        <f>'Voleibol F'!D48</f>
        <v>CASAL VISTOSO 1</v>
      </c>
      <c r="G171" s="316" t="s">
        <v>468</v>
      </c>
      <c r="H171" s="317" t="str">
        <f>'Voleibol F'!F48</f>
        <v>IPP</v>
      </c>
      <c r="I171" s="318" t="str">
        <f>'Voleibol F'!H48</f>
        <v>AEISEG</v>
      </c>
      <c r="J171" s="322">
        <f>'Voleibol F'!O$48</f>
        <v>0</v>
      </c>
      <c r="K171" s="325">
        <f>'Voleibol F'!P$48</f>
        <v>0</v>
      </c>
      <c r="L171" s="324">
        <f>'Voleibol F'!I$48</f>
        <v>0</v>
      </c>
      <c r="M171" s="331">
        <f>'Voleibol F'!J$48</f>
        <v>0</v>
      </c>
      <c r="N171" s="329">
        <f>'Voleibol F'!K$48</f>
        <v>0</v>
      </c>
      <c r="O171" s="331">
        <f>'Voleibol F'!L$48</f>
        <v>0</v>
      </c>
      <c r="P171" s="329">
        <f>'Voleibol F'!M$48</f>
        <v>0</v>
      </c>
      <c r="Q171" s="331">
        <f>'Voleibol F'!N$48</f>
        <v>0</v>
      </c>
      <c r="R171" s="327"/>
      <c r="S171" s="328"/>
      <c r="T171" s="327"/>
      <c r="U171" s="328"/>
      <c r="V171" s="445" t="s">
        <v>486</v>
      </c>
    </row>
    <row r="172" spans="2:22" ht="15" customHeight="1" x14ac:dyDescent="0.2">
      <c r="B172" s="315" t="str">
        <f>'Voleibol F'!C49</f>
        <v>VFC6</v>
      </c>
      <c r="C172" s="497">
        <f>'Voleibol F'!A49</f>
        <v>42480</v>
      </c>
      <c r="D172" s="314" t="str">
        <f>'Voleibol F'!B49</f>
        <v>16h20</v>
      </c>
      <c r="E172" s="490" t="s">
        <v>40</v>
      </c>
      <c r="F172" s="316" t="str">
        <f>'Voleibol F'!D49</f>
        <v>CASAL VISTOSO 2</v>
      </c>
      <c r="G172" s="316" t="s">
        <v>468</v>
      </c>
      <c r="H172" s="317" t="str">
        <f>'Voleibol F'!F49</f>
        <v>AAUM</v>
      </c>
      <c r="I172" s="318" t="str">
        <f>'Voleibol F'!H49</f>
        <v>AEFEUP</v>
      </c>
      <c r="J172" s="322">
        <f>'Voleibol F'!O$49</f>
        <v>0</v>
      </c>
      <c r="K172" s="325">
        <f>'Voleibol F'!P$49</f>
        <v>0</v>
      </c>
      <c r="L172" s="324">
        <f>'Voleibol F'!I$49</f>
        <v>0</v>
      </c>
      <c r="M172" s="331">
        <f>'Voleibol F'!J$49</f>
        <v>0</v>
      </c>
      <c r="N172" s="329">
        <f>'Voleibol F'!K$49</f>
        <v>0</v>
      </c>
      <c r="O172" s="331">
        <f>'Voleibol F'!L$49</f>
        <v>0</v>
      </c>
      <c r="P172" s="329">
        <f>'Voleibol F'!M$49</f>
        <v>0</v>
      </c>
      <c r="Q172" s="331">
        <f>'Voleibol F'!N$49</f>
        <v>0</v>
      </c>
      <c r="R172" s="327"/>
      <c r="S172" s="328"/>
      <c r="T172" s="327"/>
      <c r="U172" s="328"/>
      <c r="V172" s="445" t="s">
        <v>486</v>
      </c>
    </row>
    <row r="173" spans="2:22" ht="15" customHeight="1" x14ac:dyDescent="0.2">
      <c r="B173" s="315" t="str">
        <f>'Rugby 7 M'!D17</f>
        <v>RMA6</v>
      </c>
      <c r="C173" s="497">
        <f>'Rugby 7 M'!B17</f>
        <v>42480</v>
      </c>
      <c r="D173" s="314" t="str">
        <f>'Rugby 7 M'!C17</f>
        <v>16h30</v>
      </c>
      <c r="E173" s="490" t="s">
        <v>28</v>
      </c>
      <c r="F173" s="316" t="str">
        <f>'Rugby 7 M'!E17</f>
        <v>SINTÉTICO 4</v>
      </c>
      <c r="G173" s="316" t="s">
        <v>470</v>
      </c>
      <c r="H173" s="317" t="str">
        <f>'Rugby 7 M'!G17</f>
        <v>NOVA</v>
      </c>
      <c r="I173" s="318" t="str">
        <f>'Rugby 7 M'!I17</f>
        <v>U.Porto</v>
      </c>
      <c r="J173" s="319">
        <f>'Rugby 7 M'!J$17</f>
        <v>0</v>
      </c>
      <c r="K173" s="320">
        <f>'Rugby 7 M'!K$17</f>
        <v>0</v>
      </c>
      <c r="L173" s="312"/>
      <c r="M173" s="328"/>
      <c r="N173" s="327"/>
      <c r="O173" s="328"/>
      <c r="P173" s="327"/>
      <c r="Q173" s="328"/>
      <c r="R173" s="327"/>
      <c r="S173" s="328"/>
      <c r="T173" s="327"/>
      <c r="U173" s="328"/>
      <c r="V173" s="445" t="s">
        <v>486</v>
      </c>
    </row>
    <row r="174" spans="2:22" ht="15" customHeight="1" x14ac:dyDescent="0.2">
      <c r="B174" s="315" t="str">
        <f>'Basquetebol F'!D48</f>
        <v>BF16</v>
      </c>
      <c r="C174" s="497">
        <f>'Basquetebol F'!B48</f>
        <v>42480</v>
      </c>
      <c r="D174" s="314" t="str">
        <f>'Basquetebol F'!C48</f>
        <v>16h30</v>
      </c>
      <c r="E174" s="490" t="s">
        <v>25</v>
      </c>
      <c r="F174" s="316" t="str">
        <f>'Basquetebol F'!E48</f>
        <v>PAV1 - EUL</v>
      </c>
      <c r="G174" s="316" t="s">
        <v>470</v>
      </c>
      <c r="H174" s="317" t="str">
        <f>'Basquetebol F'!G48</f>
        <v/>
      </c>
      <c r="I174" s="318" t="str">
        <f>'Basquetebol F'!I48</f>
        <v/>
      </c>
      <c r="J174" s="322">
        <f>'Basquetebol F'!J$48</f>
        <v>0</v>
      </c>
      <c r="K174" s="323">
        <f>'Basquetebol F'!K$48</f>
        <v>0</v>
      </c>
      <c r="L174" s="312"/>
      <c r="M174" s="328"/>
      <c r="N174" s="327"/>
      <c r="O174" s="328"/>
      <c r="P174" s="327"/>
      <c r="Q174" s="328"/>
      <c r="R174" s="327"/>
      <c r="S174" s="328"/>
      <c r="T174" s="327"/>
      <c r="U174" s="328"/>
      <c r="V174" s="445" t="s">
        <v>484</v>
      </c>
    </row>
    <row r="175" spans="2:22" ht="15" customHeight="1" x14ac:dyDescent="0.2">
      <c r="B175" s="315" t="str">
        <f>'Futsal M'!D98</f>
        <v>FM18</v>
      </c>
      <c r="C175" s="497">
        <f>'Futsal M'!B98</f>
        <v>42480</v>
      </c>
      <c r="D175" s="314" t="str">
        <f>'Futsal M'!C98</f>
        <v>16h45</v>
      </c>
      <c r="E175" s="490" t="s">
        <v>39</v>
      </c>
      <c r="F175" s="316" t="str">
        <f>'Futsal M'!E98</f>
        <v>SARAH AFONSO</v>
      </c>
      <c r="G175" s="316" t="s">
        <v>474</v>
      </c>
      <c r="H175" s="317" t="str">
        <f>'Futsal M'!G98</f>
        <v/>
      </c>
      <c r="I175" s="318" t="str">
        <f>'Futsal M'!I98</f>
        <v/>
      </c>
      <c r="J175" s="319">
        <f>'Futsal M'!J98</f>
        <v>0</v>
      </c>
      <c r="K175" s="320">
        <f>'Futsal M'!K98</f>
        <v>0</v>
      </c>
      <c r="L175" s="312"/>
      <c r="M175" s="328"/>
      <c r="N175" s="327"/>
      <c r="O175" s="328"/>
      <c r="P175" s="327"/>
      <c r="Q175" s="328"/>
      <c r="R175" s="327"/>
      <c r="S175" s="328"/>
      <c r="T175" s="327"/>
      <c r="U175" s="328"/>
      <c r="V175" s="445" t="s">
        <v>487</v>
      </c>
    </row>
    <row r="176" spans="2:22" ht="15" customHeight="1" x14ac:dyDescent="0.2">
      <c r="B176" s="315" t="str">
        <f>'Futebol 11 M'!D64</f>
        <v>F22</v>
      </c>
      <c r="C176" s="497">
        <f>'Futebol 11 M'!B64</f>
        <v>42480</v>
      </c>
      <c r="D176" s="314" t="str">
        <f>'Futebol 11 M'!C64</f>
        <v>16h45</v>
      </c>
      <c r="E176" s="490" t="s">
        <v>320</v>
      </c>
      <c r="F176" s="316" t="str">
        <f>'Futebol 11 M'!E64</f>
        <v>SINTÉTICO 3</v>
      </c>
      <c r="G176" s="316" t="s">
        <v>470</v>
      </c>
      <c r="H176" s="317">
        <f>'Futebol 11 M'!G64</f>
        <v>0</v>
      </c>
      <c r="I176" s="318">
        <f>'Futebol 11 M'!I64</f>
        <v>0</v>
      </c>
      <c r="J176" s="322">
        <f>'Futebol 11 M'!J$64</f>
        <v>0</v>
      </c>
      <c r="K176" s="325">
        <f>'Futebol 11 M'!K$64</f>
        <v>0</v>
      </c>
      <c r="L176" s="312"/>
      <c r="M176" s="328"/>
      <c r="N176" s="327"/>
      <c r="O176" s="328"/>
      <c r="P176" s="327"/>
      <c r="Q176" s="328"/>
      <c r="R176" s="327"/>
      <c r="S176" s="328"/>
      <c r="T176" s="327"/>
      <c r="U176" s="328"/>
      <c r="V176" s="445" t="s">
        <v>489</v>
      </c>
    </row>
    <row r="177" spans="2:22" ht="15" customHeight="1" x14ac:dyDescent="0.2">
      <c r="B177" s="315" t="str">
        <f>'Rugby 7 M'!D32</f>
        <v>RMB5</v>
      </c>
      <c r="C177" s="497">
        <f>'Rugby 7 M'!B32</f>
        <v>42480</v>
      </c>
      <c r="D177" s="314" t="str">
        <f>'Rugby 7 M'!C32</f>
        <v>17h00</v>
      </c>
      <c r="E177" s="490" t="s">
        <v>28</v>
      </c>
      <c r="F177" s="316" t="str">
        <f>'Rugby 7 M'!E32</f>
        <v>SINTÉTICO 4</v>
      </c>
      <c r="G177" s="316" t="s">
        <v>470</v>
      </c>
      <c r="H177" s="317" t="str">
        <f>'Rugby 7 M'!G32</f>
        <v>AAUBI</v>
      </c>
      <c r="I177" s="318" t="str">
        <f>'Rugby 7 M'!I32</f>
        <v>AEISA</v>
      </c>
      <c r="J177" s="319">
        <f>'Rugby 7 M'!J$32</f>
        <v>0</v>
      </c>
      <c r="K177" s="320">
        <f>'Rugby 7 M'!K$32</f>
        <v>0</v>
      </c>
      <c r="L177" s="312"/>
      <c r="M177" s="328"/>
      <c r="N177" s="327"/>
      <c r="O177" s="328"/>
      <c r="P177" s="327"/>
      <c r="Q177" s="328"/>
      <c r="R177" s="327"/>
      <c r="S177" s="328"/>
      <c r="T177" s="327"/>
      <c r="U177" s="328"/>
      <c r="V177" s="445" t="s">
        <v>486</v>
      </c>
    </row>
    <row r="178" spans="2:22" ht="15" customHeight="1" x14ac:dyDescent="0.2">
      <c r="B178" s="315" t="str">
        <f>'Rugby 7 M'!D33</f>
        <v>RMB6</v>
      </c>
      <c r="C178" s="497">
        <f>'Rugby 7 M'!B33</f>
        <v>42480</v>
      </c>
      <c r="D178" s="314" t="str">
        <f>'Rugby 7 M'!C33</f>
        <v>17h20</v>
      </c>
      <c r="E178" s="490" t="s">
        <v>28</v>
      </c>
      <c r="F178" s="316" t="str">
        <f>'Rugby 7 M'!E33</f>
        <v>SINTÉTICO 4</v>
      </c>
      <c r="G178" s="316" t="s">
        <v>470</v>
      </c>
      <c r="H178" s="317" t="str">
        <f>'Rugby 7 M'!G33</f>
        <v>AAUE</v>
      </c>
      <c r="I178" s="318" t="str">
        <f>'Rugby 7 M'!I33</f>
        <v>AEIST</v>
      </c>
      <c r="J178" s="319">
        <f>'Rugby 7 M'!J$33</f>
        <v>0</v>
      </c>
      <c r="K178" s="320">
        <f>'Rugby 7 M'!K$33</f>
        <v>0</v>
      </c>
      <c r="L178" s="312"/>
      <c r="M178" s="328"/>
      <c r="N178" s="327"/>
      <c r="O178" s="328"/>
      <c r="P178" s="327"/>
      <c r="Q178" s="328"/>
      <c r="R178" s="327"/>
      <c r="S178" s="328"/>
      <c r="T178" s="327"/>
      <c r="U178" s="328"/>
      <c r="V178" s="445" t="s">
        <v>486</v>
      </c>
    </row>
    <row r="179" spans="2:22" ht="15" customHeight="1" x14ac:dyDescent="0.2">
      <c r="B179" s="315" t="str">
        <f>'Futsal F'!D49</f>
        <v>FFC6</v>
      </c>
      <c r="C179" s="497">
        <f>'Futsal F'!B49</f>
        <v>42480</v>
      </c>
      <c r="D179" s="314" t="str">
        <f>'Futsal F'!C49</f>
        <v>17h30</v>
      </c>
      <c r="E179" s="490" t="s">
        <v>38</v>
      </c>
      <c r="F179" s="316" t="str">
        <f>'Futsal F'!E49</f>
        <v>ULHT</v>
      </c>
      <c r="G179" s="316" t="s">
        <v>473</v>
      </c>
      <c r="H179" s="317" t="str">
        <f>'Futsal F'!G49</f>
        <v>AEFADEUP</v>
      </c>
      <c r="I179" s="318" t="str">
        <f>'Futsal F'!I49</f>
        <v>AEFCT</v>
      </c>
      <c r="J179" s="322">
        <f>'Futsal F'!J$49</f>
        <v>0</v>
      </c>
      <c r="K179" s="325">
        <f>'Futsal F'!K$49</f>
        <v>0</v>
      </c>
      <c r="L179" s="312"/>
      <c r="M179" s="328"/>
      <c r="N179" s="327"/>
      <c r="O179" s="328"/>
      <c r="P179" s="327"/>
      <c r="Q179" s="328"/>
      <c r="R179" s="327"/>
      <c r="S179" s="328"/>
      <c r="T179" s="327"/>
      <c r="U179" s="328"/>
      <c r="V179" s="445" t="s">
        <v>486</v>
      </c>
    </row>
    <row r="180" spans="2:22" ht="15" customHeight="1" x14ac:dyDescent="0.2">
      <c r="B180" s="315" t="str">
        <f>'Voleibol M'!C66</f>
        <v>VM23</v>
      </c>
      <c r="C180" s="497">
        <f>'Voleibol M'!A66</f>
        <v>42480</v>
      </c>
      <c r="D180" s="314" t="str">
        <f>'Voleibol M'!B66</f>
        <v>17h50</v>
      </c>
      <c r="E180" s="490" t="s">
        <v>51</v>
      </c>
      <c r="F180" s="316" t="str">
        <f>'Voleibol M'!D66</f>
        <v>CASAL VISTOSO 2</v>
      </c>
      <c r="G180" s="316" t="s">
        <v>468</v>
      </c>
      <c r="H180" s="317">
        <f>'Voleibol M'!F66</f>
        <v>0</v>
      </c>
      <c r="I180" s="318">
        <f>'Voleibol M'!H66</f>
        <v>0</v>
      </c>
      <c r="J180" s="322">
        <f>'Voleibol M'!S$66</f>
        <v>0</v>
      </c>
      <c r="K180" s="325">
        <f>'Voleibol M'!T$66</f>
        <v>0</v>
      </c>
      <c r="L180" s="324">
        <f>'Voleibol M'!I$66</f>
        <v>0</v>
      </c>
      <c r="M180" s="331">
        <f>'Voleibol M'!J$66</f>
        <v>0</v>
      </c>
      <c r="N180" s="329">
        <f>'Voleibol M'!K$66</f>
        <v>0</v>
      </c>
      <c r="O180" s="331">
        <f>'Voleibol M'!L$66</f>
        <v>0</v>
      </c>
      <c r="P180" s="329">
        <f>'Voleibol M'!M$66</f>
        <v>0</v>
      </c>
      <c r="Q180" s="331">
        <f>'Voleibol M'!N$66</f>
        <v>0</v>
      </c>
      <c r="R180" s="329">
        <f>'Voleibol M'!O$66</f>
        <v>0</v>
      </c>
      <c r="S180" s="331">
        <f>'Voleibol M'!P$66</f>
        <v>0</v>
      </c>
      <c r="T180" s="329">
        <f>'Voleibol M'!Q$66</f>
        <v>0</v>
      </c>
      <c r="U180" s="331">
        <f>'Voleibol M'!R$66</f>
        <v>0</v>
      </c>
      <c r="V180" s="445" t="s">
        <v>487</v>
      </c>
    </row>
    <row r="181" spans="2:22" ht="15" customHeight="1" x14ac:dyDescent="0.2">
      <c r="B181" s="315" t="str">
        <f>'Voleibol M'!C67</f>
        <v>VM24</v>
      </c>
      <c r="C181" s="497">
        <f>'Voleibol M'!A67</f>
        <v>42480</v>
      </c>
      <c r="D181" s="314" t="str">
        <f>'Voleibol M'!B67</f>
        <v>17h50</v>
      </c>
      <c r="E181" s="490" t="s">
        <v>51</v>
      </c>
      <c r="F181" s="316" t="str">
        <f>'Voleibol M'!D67</f>
        <v>CASAL VISTOSO 1</v>
      </c>
      <c r="G181" s="316" t="s">
        <v>468</v>
      </c>
      <c r="H181" s="317">
        <f>'Voleibol M'!F67</f>
        <v>0</v>
      </c>
      <c r="I181" s="318">
        <f>'Voleibol M'!H67</f>
        <v>0</v>
      </c>
      <c r="J181" s="322">
        <f>'Voleibol M'!S$67</f>
        <v>0</v>
      </c>
      <c r="K181" s="325">
        <f>'Voleibol M'!T$67</f>
        <v>0</v>
      </c>
      <c r="L181" s="324">
        <f>'Voleibol M'!I$67</f>
        <v>0</v>
      </c>
      <c r="M181" s="331">
        <f>'Voleibol M'!J$67</f>
        <v>0</v>
      </c>
      <c r="N181" s="329">
        <f>'Voleibol M'!K$67</f>
        <v>0</v>
      </c>
      <c r="O181" s="331">
        <f>'Voleibol M'!L$67</f>
        <v>0</v>
      </c>
      <c r="P181" s="329">
        <f>'Voleibol M'!M$67</f>
        <v>0</v>
      </c>
      <c r="Q181" s="331">
        <f>'Voleibol M'!N$67</f>
        <v>0</v>
      </c>
      <c r="R181" s="329">
        <f>'Voleibol M'!O$67</f>
        <v>0</v>
      </c>
      <c r="S181" s="331">
        <f>'Voleibol M'!P$67</f>
        <v>0</v>
      </c>
      <c r="T181" s="329">
        <f>'Voleibol M'!Q$67</f>
        <v>0</v>
      </c>
      <c r="U181" s="331">
        <f>'Voleibol M'!R$67</f>
        <v>0</v>
      </c>
      <c r="V181" s="445" t="s">
        <v>487</v>
      </c>
    </row>
    <row r="182" spans="2:22" ht="15" customHeight="1" x14ac:dyDescent="0.2">
      <c r="B182" s="315" t="str">
        <f>'Andebol F'!D14</f>
        <v>AFA3</v>
      </c>
      <c r="C182" s="497">
        <f>'Andebol F'!B14</f>
        <v>42480</v>
      </c>
      <c r="D182" s="314" t="str">
        <f>'Andebol F'!C14</f>
        <v>18h00</v>
      </c>
      <c r="E182" s="490" t="s">
        <v>24</v>
      </c>
      <c r="F182" s="316" t="str">
        <f>'Andebol F'!E14</f>
        <v>CEDAR</v>
      </c>
      <c r="G182" s="316" t="s">
        <v>469</v>
      </c>
      <c r="H182" s="317" t="str">
        <f>'Andebol F'!G14</f>
        <v>IPP</v>
      </c>
      <c r="I182" s="318" t="str">
        <f>'Andebol F'!I14</f>
        <v>AEFMH</v>
      </c>
      <c r="J182" s="322">
        <f>'Andebol F'!$J14</f>
        <v>0</v>
      </c>
      <c r="K182" s="323">
        <f>'Andebol F'!$K14</f>
        <v>0</v>
      </c>
      <c r="L182" s="312"/>
      <c r="M182" s="328"/>
      <c r="N182" s="327"/>
      <c r="O182" s="328"/>
      <c r="P182" s="327"/>
      <c r="Q182" s="328"/>
      <c r="R182" s="327"/>
      <c r="S182" s="328"/>
      <c r="T182" s="327"/>
      <c r="U182" s="328"/>
      <c r="V182" s="445" t="s">
        <v>486</v>
      </c>
    </row>
    <row r="183" spans="2:22" ht="15" customHeight="1" x14ac:dyDescent="0.2">
      <c r="B183" s="315" t="str">
        <f>'Andebol F'!D15</f>
        <v>AFA4</v>
      </c>
      <c r="C183" s="497">
        <f>'Andebol F'!B15</f>
        <v>42480</v>
      </c>
      <c r="D183" s="314" t="str">
        <f>'Andebol F'!C15</f>
        <v>19h00</v>
      </c>
      <c r="E183" s="490" t="s">
        <v>24</v>
      </c>
      <c r="F183" s="316" t="str">
        <f>'Andebol F'!E15</f>
        <v>PAV1 - EUL</v>
      </c>
      <c r="G183" s="316" t="s">
        <v>470</v>
      </c>
      <c r="H183" s="317" t="str">
        <f>'Andebol F'!G15</f>
        <v>AAUAv</v>
      </c>
      <c r="I183" s="318" t="str">
        <f>'Andebol F'!I15</f>
        <v>AEISMAI</v>
      </c>
      <c r="J183" s="322">
        <f>'Andebol F'!$J15</f>
        <v>0</v>
      </c>
      <c r="K183" s="323">
        <f>'Andebol F'!$K15</f>
        <v>0</v>
      </c>
      <c r="L183" s="312"/>
      <c r="M183" s="328"/>
      <c r="N183" s="327"/>
      <c r="O183" s="328"/>
      <c r="P183" s="327"/>
      <c r="Q183" s="328"/>
      <c r="R183" s="327"/>
      <c r="S183" s="328"/>
      <c r="T183" s="327"/>
      <c r="U183" s="328"/>
      <c r="V183" s="445" t="s">
        <v>486</v>
      </c>
    </row>
    <row r="184" spans="2:22" ht="15" customHeight="1" x14ac:dyDescent="0.2">
      <c r="B184" s="315" t="str">
        <f>'Andebol F'!D30</f>
        <v>AFB3</v>
      </c>
      <c r="C184" s="497">
        <f>'Andebol F'!B30</f>
        <v>42480</v>
      </c>
      <c r="D184" s="314" t="str">
        <f>'Andebol F'!C30</f>
        <v>20h00</v>
      </c>
      <c r="E184" s="490" t="s">
        <v>24</v>
      </c>
      <c r="F184" s="316" t="str">
        <f>'Andebol F'!E30</f>
        <v>Multi. SCP</v>
      </c>
      <c r="G184" s="316" t="s">
        <v>468</v>
      </c>
      <c r="H184" s="317" t="str">
        <f>'Andebol F'!G30</f>
        <v>AAC</v>
      </c>
      <c r="I184" s="318" t="str">
        <f>'Andebol F'!I30</f>
        <v>U.Porto</v>
      </c>
      <c r="J184" s="322">
        <f>'Andebol F'!$J30</f>
        <v>0</v>
      </c>
      <c r="K184" s="323">
        <f>'Andebol F'!$K30</f>
        <v>0</v>
      </c>
      <c r="L184" s="312"/>
      <c r="M184" s="328"/>
      <c r="N184" s="327"/>
      <c r="O184" s="328"/>
      <c r="P184" s="327"/>
      <c r="Q184" s="328"/>
      <c r="R184" s="327"/>
      <c r="S184" s="328"/>
      <c r="T184" s="327"/>
      <c r="U184" s="328"/>
      <c r="V184" s="445" t="s">
        <v>486</v>
      </c>
    </row>
    <row r="185" spans="2:22" ht="15" customHeight="1" x14ac:dyDescent="0.2">
      <c r="B185" s="315" t="str">
        <f>'Andebol F'!D31</f>
        <v>AFB4</v>
      </c>
      <c r="C185" s="497">
        <f>'Andebol F'!B31</f>
        <v>42480</v>
      </c>
      <c r="D185" s="314" t="str">
        <f>'Andebol F'!C31</f>
        <v>20h30</v>
      </c>
      <c r="E185" s="490" t="s">
        <v>24</v>
      </c>
      <c r="F185" s="316" t="str">
        <f>'Andebol F'!E31</f>
        <v>PAV1 - EUL</v>
      </c>
      <c r="G185" s="316" t="s">
        <v>470</v>
      </c>
      <c r="H185" s="317" t="str">
        <f>'Andebol F'!G31</f>
        <v>NOVA</v>
      </c>
      <c r="I185" s="318" t="str">
        <f>'Andebol F'!I31</f>
        <v>IPLeiria</v>
      </c>
      <c r="J185" s="322">
        <f>'Andebol F'!$J31</f>
        <v>0</v>
      </c>
      <c r="K185" s="323">
        <f>'Andebol F'!$K31</f>
        <v>0</v>
      </c>
      <c r="L185" s="312"/>
      <c r="M185" s="328"/>
      <c r="N185" s="327"/>
      <c r="O185" s="328"/>
      <c r="P185" s="327"/>
      <c r="Q185" s="328"/>
      <c r="R185" s="327"/>
      <c r="S185" s="328"/>
      <c r="T185" s="327"/>
      <c r="U185" s="328"/>
      <c r="V185" s="445" t="s">
        <v>486</v>
      </c>
    </row>
    <row r="186" spans="2:22" ht="15" customHeight="1" x14ac:dyDescent="0.2">
      <c r="B186" s="458" t="str">
        <f>'Rugby 7 F'!D12</f>
        <v>RF1</v>
      </c>
      <c r="C186" s="498">
        <f>'Rugby 7 F'!B12</f>
        <v>42481</v>
      </c>
      <c r="D186" s="459" t="str">
        <f>'Rugby 7 F'!C12</f>
        <v>09h30</v>
      </c>
      <c r="E186" s="491" t="s">
        <v>496</v>
      </c>
      <c r="F186" s="458" t="str">
        <f>'Rugby 7 F'!E12</f>
        <v>RELVADO 2</v>
      </c>
      <c r="G186" s="316" t="s">
        <v>470</v>
      </c>
      <c r="H186" s="460" t="str">
        <f>'Rugby 7 F'!G12</f>
        <v>U.Porto</v>
      </c>
      <c r="I186" s="461" t="str">
        <f>'Rugby 7 F'!I12</f>
        <v>NOVA</v>
      </c>
      <c r="J186" s="319">
        <f>'Rugby 7 F'!J12</f>
        <v>0</v>
      </c>
      <c r="K186" s="321">
        <f>'Rugby 7 F'!K12</f>
        <v>0</v>
      </c>
      <c r="L186" s="312"/>
      <c r="M186" s="328"/>
      <c r="N186" s="327"/>
      <c r="O186" s="328"/>
      <c r="P186" s="327"/>
      <c r="Q186" s="328"/>
      <c r="R186" s="327"/>
      <c r="S186" s="328"/>
      <c r="T186" s="327"/>
      <c r="U186" s="328"/>
      <c r="V186" s="445" t="s">
        <v>486</v>
      </c>
    </row>
    <row r="187" spans="2:22" ht="15" customHeight="1" x14ac:dyDescent="0.2">
      <c r="B187" s="315" t="str">
        <f>'Rugby 7 M'!D45</f>
        <v>RM13</v>
      </c>
      <c r="C187" s="497">
        <f>'Rugby 7 M'!B45</f>
        <v>42481</v>
      </c>
      <c r="D187" s="314" t="str">
        <f>'Rugby 7 M'!C45</f>
        <v>09h50</v>
      </c>
      <c r="E187" s="490" t="s">
        <v>28</v>
      </c>
      <c r="F187" s="316" t="str">
        <f>'Rugby 7 M'!E45</f>
        <v>RELVADO 2</v>
      </c>
      <c r="G187" s="316" t="s">
        <v>470</v>
      </c>
      <c r="H187" s="317">
        <f>'Rugby 7 M'!G45</f>
        <v>0</v>
      </c>
      <c r="I187" s="318">
        <f>'Rugby 7 M'!I45</f>
        <v>0</v>
      </c>
      <c r="J187" s="322">
        <f>'Rugby 7 M'!J$45</f>
        <v>0</v>
      </c>
      <c r="K187" s="323">
        <f>'Rugby 7 M'!K$45</f>
        <v>0</v>
      </c>
      <c r="L187" s="312"/>
      <c r="M187" s="328"/>
      <c r="N187" s="327"/>
      <c r="O187" s="328"/>
      <c r="P187" s="327"/>
      <c r="Q187" s="328"/>
      <c r="R187" s="327"/>
      <c r="S187" s="328"/>
      <c r="T187" s="327"/>
      <c r="U187" s="328"/>
      <c r="V187" s="445" t="s">
        <v>487</v>
      </c>
    </row>
    <row r="188" spans="2:22" ht="15" customHeight="1" x14ac:dyDescent="0.2">
      <c r="B188" s="315" t="str">
        <f>'Voleibol F'!C61</f>
        <v>VF19</v>
      </c>
      <c r="C188" s="497">
        <f>'Voleibol F'!A61</f>
        <v>42481</v>
      </c>
      <c r="D188" s="314" t="str">
        <f>'Voleibol F'!B61</f>
        <v>10h00</v>
      </c>
      <c r="E188" s="490" t="s">
        <v>40</v>
      </c>
      <c r="F188" s="316" t="str">
        <f>'Voleibol F'!D61</f>
        <v>CASAL VISTOSO 1</v>
      </c>
      <c r="G188" s="316" t="s">
        <v>468</v>
      </c>
      <c r="H188" s="317">
        <f>'Voleibol F'!F61</f>
        <v>0</v>
      </c>
      <c r="I188" s="318">
        <f>'Voleibol F'!H61</f>
        <v>0</v>
      </c>
      <c r="J188" s="322">
        <f>'Voleibol F'!S$61</f>
        <v>0</v>
      </c>
      <c r="K188" s="325">
        <f>'Voleibol F'!T$61</f>
        <v>0</v>
      </c>
      <c r="L188" s="324">
        <f>'Voleibol F'!I$61</f>
        <v>0</v>
      </c>
      <c r="M188" s="331">
        <f>'Voleibol F'!J$61</f>
        <v>0</v>
      </c>
      <c r="N188" s="329">
        <f>'Voleibol F'!K$61</f>
        <v>0</v>
      </c>
      <c r="O188" s="331">
        <f>'Voleibol F'!L$61</f>
        <v>0</v>
      </c>
      <c r="P188" s="329">
        <f>'Voleibol F'!M$61</f>
        <v>0</v>
      </c>
      <c r="Q188" s="331">
        <f>'Voleibol F'!N$61</f>
        <v>0</v>
      </c>
      <c r="R188" s="327"/>
      <c r="S188" s="328"/>
      <c r="T188" s="327"/>
      <c r="U188" s="328"/>
      <c r="V188" s="445" t="s">
        <v>486</v>
      </c>
    </row>
    <row r="189" spans="2:22" ht="15" customHeight="1" x14ac:dyDescent="0.2">
      <c r="B189" s="315" t="str">
        <f>'Voleibol F'!C62</f>
        <v>VF20</v>
      </c>
      <c r="C189" s="497">
        <f>'Voleibol F'!A62</f>
        <v>42481</v>
      </c>
      <c r="D189" s="314" t="str">
        <f>'Voleibol F'!B62</f>
        <v>10h00</v>
      </c>
      <c r="E189" s="490" t="s">
        <v>40</v>
      </c>
      <c r="F189" s="316" t="str">
        <f>'Voleibol F'!D62</f>
        <v>CASAL VISTOSO 2</v>
      </c>
      <c r="G189" s="316" t="s">
        <v>468</v>
      </c>
      <c r="H189" s="317">
        <f>'Voleibol F'!F62</f>
        <v>0</v>
      </c>
      <c r="I189" s="318">
        <f>'Voleibol F'!H62</f>
        <v>0</v>
      </c>
      <c r="J189" s="322">
        <f>'Voleibol F'!S$62</f>
        <v>0</v>
      </c>
      <c r="K189" s="325">
        <f>'Voleibol F'!T$62</f>
        <v>0</v>
      </c>
      <c r="L189" s="324">
        <f>'Voleibol F'!I$62</f>
        <v>0</v>
      </c>
      <c r="M189" s="331">
        <f>'Voleibol F'!J$62</f>
        <v>0</v>
      </c>
      <c r="N189" s="329">
        <f>'Voleibol F'!K$62</f>
        <v>0</v>
      </c>
      <c r="O189" s="331">
        <f>'Voleibol F'!L$62</f>
        <v>0</v>
      </c>
      <c r="P189" s="329">
        <f>'Voleibol F'!M$62</f>
        <v>0</v>
      </c>
      <c r="Q189" s="331">
        <f>'Voleibol F'!N$62</f>
        <v>0</v>
      </c>
      <c r="R189" s="327"/>
      <c r="S189" s="328"/>
      <c r="T189" s="327"/>
      <c r="U189" s="328"/>
      <c r="V189" s="445" t="s">
        <v>486</v>
      </c>
    </row>
    <row r="190" spans="2:22" ht="15" customHeight="1" x14ac:dyDescent="0.2">
      <c r="B190" s="315" t="str">
        <f>'Basquetebol M'!D61</f>
        <v>BM19</v>
      </c>
      <c r="C190" s="497">
        <f>'Basquetebol M'!B61</f>
        <v>42481</v>
      </c>
      <c r="D190" s="314" t="str">
        <f>'Basquetebol M'!C61</f>
        <v>10h00</v>
      </c>
      <c r="E190" s="490" t="s">
        <v>36</v>
      </c>
      <c r="F190" s="316" t="str">
        <f>'Basquetebol M'!E61</f>
        <v>AEIST</v>
      </c>
      <c r="G190" s="316" t="s">
        <v>464</v>
      </c>
      <c r="H190" s="317">
        <f>'Basquetebol M'!G61</f>
        <v>0</v>
      </c>
      <c r="I190" s="318">
        <f>'Basquetebol M'!I61</f>
        <v>0</v>
      </c>
      <c r="J190" s="322">
        <f>'Basquetebol M'!J$61</f>
        <v>0</v>
      </c>
      <c r="K190" s="325">
        <f>'Basquetebol M'!K$61</f>
        <v>0</v>
      </c>
      <c r="L190" s="312"/>
      <c r="M190" s="328"/>
      <c r="N190" s="327"/>
      <c r="O190" s="328"/>
      <c r="P190" s="327"/>
      <c r="Q190" s="328"/>
      <c r="R190" s="327"/>
      <c r="S190" s="328"/>
      <c r="T190" s="327"/>
      <c r="U190" s="328"/>
      <c r="V190" s="445" t="s">
        <v>489</v>
      </c>
    </row>
    <row r="191" spans="2:22" ht="15" customHeight="1" x14ac:dyDescent="0.2">
      <c r="B191" s="315" t="str">
        <f>'Futsal F'!D61</f>
        <v>FF19</v>
      </c>
      <c r="C191" s="497">
        <f>'Futsal F'!B61</f>
        <v>42481</v>
      </c>
      <c r="D191" s="314" t="str">
        <f>'Futsal F'!C61</f>
        <v>10h00</v>
      </c>
      <c r="E191" s="490" t="s">
        <v>38</v>
      </c>
      <c r="F191" s="316" t="str">
        <f>'Futsal F'!E61</f>
        <v>PAV1 - EUL</v>
      </c>
      <c r="G191" s="316" t="s">
        <v>470</v>
      </c>
      <c r="H191" s="317">
        <f>'Futsal F'!G61</f>
        <v>0</v>
      </c>
      <c r="I191" s="318">
        <f>'Futsal F'!I61</f>
        <v>0</v>
      </c>
      <c r="J191" s="322">
        <f>'Futsal F'!J$61</f>
        <v>0</v>
      </c>
      <c r="K191" s="325">
        <f>'Futsal F'!K$61</f>
        <v>0</v>
      </c>
      <c r="L191" s="312"/>
      <c r="M191" s="328"/>
      <c r="N191" s="327"/>
      <c r="O191" s="328"/>
      <c r="P191" s="327"/>
      <c r="Q191" s="328"/>
      <c r="R191" s="327"/>
      <c r="S191" s="328"/>
      <c r="T191" s="327"/>
      <c r="U191" s="328"/>
      <c r="V191" s="445" t="s">
        <v>489</v>
      </c>
    </row>
    <row r="192" spans="2:22" ht="15" customHeight="1" x14ac:dyDescent="0.2">
      <c r="B192" s="315" t="str">
        <f>'Futsal F'!D62</f>
        <v>FF20</v>
      </c>
      <c r="C192" s="497">
        <f>'Futsal F'!B62</f>
        <v>42481</v>
      </c>
      <c r="D192" s="314" t="str">
        <f>'Futsal F'!C62</f>
        <v>10h00</v>
      </c>
      <c r="E192" s="490" t="s">
        <v>38</v>
      </c>
      <c r="F192" s="316" t="str">
        <f>'Futsal F'!E62</f>
        <v>CEDAR</v>
      </c>
      <c r="G192" s="316" t="s">
        <v>469</v>
      </c>
      <c r="H192" s="317">
        <f>'Futsal F'!G62</f>
        <v>0</v>
      </c>
      <c r="I192" s="318">
        <f>'Futsal F'!I62</f>
        <v>0</v>
      </c>
      <c r="J192" s="322">
        <f>'Futsal F'!J$62</f>
        <v>0</v>
      </c>
      <c r="K192" s="325">
        <f>'Futsal F'!K$62</f>
        <v>0</v>
      </c>
      <c r="L192" s="312"/>
      <c r="M192" s="328"/>
      <c r="N192" s="327"/>
      <c r="O192" s="328"/>
      <c r="P192" s="327"/>
      <c r="Q192" s="328"/>
      <c r="R192" s="327"/>
      <c r="S192" s="328"/>
      <c r="T192" s="327"/>
      <c r="U192" s="328"/>
      <c r="V192" s="445" t="s">
        <v>489</v>
      </c>
    </row>
    <row r="193" spans="2:22" ht="15" customHeight="1" x14ac:dyDescent="0.2">
      <c r="B193" s="458" t="str">
        <f>'Rugby 7 F'!D13</f>
        <v>RF2</v>
      </c>
      <c r="C193" s="498">
        <f>'Rugby 7 F'!B13</f>
        <v>42481</v>
      </c>
      <c r="D193" s="459" t="str">
        <f>'Rugby 7 F'!C13</f>
        <v>10h10</v>
      </c>
      <c r="E193" s="491" t="s">
        <v>496</v>
      </c>
      <c r="F193" s="458" t="str">
        <f>'Rugby 7 F'!E13</f>
        <v>RELVADO 2</v>
      </c>
      <c r="G193" s="316" t="s">
        <v>470</v>
      </c>
      <c r="H193" s="460" t="str">
        <f>'Rugby 7 F'!G13</f>
        <v>NOVA</v>
      </c>
      <c r="I193" s="461" t="str">
        <f>'Rugby 7 F'!I13</f>
        <v>AAC</v>
      </c>
      <c r="J193" s="319">
        <f>'Rugby 7 F'!J13</f>
        <v>0</v>
      </c>
      <c r="K193" s="321">
        <f>'Rugby 7 F'!K13</f>
        <v>0</v>
      </c>
      <c r="L193" s="312"/>
      <c r="M193" s="328"/>
      <c r="N193" s="327"/>
      <c r="O193" s="328"/>
      <c r="P193" s="327"/>
      <c r="Q193" s="328"/>
      <c r="R193" s="327"/>
      <c r="S193" s="328"/>
      <c r="T193" s="327"/>
      <c r="U193" s="328"/>
      <c r="V193" s="445" t="s">
        <v>486</v>
      </c>
    </row>
    <row r="194" spans="2:22" ht="15" customHeight="1" x14ac:dyDescent="0.2">
      <c r="B194" s="315" t="str">
        <f>'Rugby 7 M'!D46</f>
        <v>RM14</v>
      </c>
      <c r="C194" s="497">
        <f>'Rugby 7 M'!B46</f>
        <v>42481</v>
      </c>
      <c r="D194" s="314" t="str">
        <f>'Rugby 7 M'!C46</f>
        <v>10h30</v>
      </c>
      <c r="E194" s="490" t="s">
        <v>28</v>
      </c>
      <c r="F194" s="316" t="str">
        <f>'Rugby 7 M'!E46</f>
        <v>RELVADO 2</v>
      </c>
      <c r="G194" s="316" t="s">
        <v>470</v>
      </c>
      <c r="H194" s="317">
        <f>'Rugby 7 M'!G46</f>
        <v>0</v>
      </c>
      <c r="I194" s="318">
        <f>'Rugby 7 M'!I46</f>
        <v>0</v>
      </c>
      <c r="J194" s="322">
        <f>'Rugby 7 M'!J$46</f>
        <v>0</v>
      </c>
      <c r="K194" s="323">
        <f>'Rugby 7 M'!K$46</f>
        <v>0</v>
      </c>
      <c r="L194" s="312"/>
      <c r="M194" s="328"/>
      <c r="N194" s="327"/>
      <c r="O194" s="328"/>
      <c r="P194" s="327"/>
      <c r="Q194" s="328"/>
      <c r="R194" s="327"/>
      <c r="S194" s="328"/>
      <c r="T194" s="327"/>
      <c r="U194" s="328"/>
      <c r="V194" s="445" t="s">
        <v>487</v>
      </c>
    </row>
    <row r="195" spans="2:22" ht="15" customHeight="1" x14ac:dyDescent="0.2">
      <c r="B195" s="458" t="str">
        <f>'Rugby 7 F'!D14</f>
        <v>RF3</v>
      </c>
      <c r="C195" s="498">
        <f>'Rugby 7 F'!B14</f>
        <v>42481</v>
      </c>
      <c r="D195" s="459" t="str">
        <f>'Rugby 7 F'!C14</f>
        <v>10h50</v>
      </c>
      <c r="E195" s="491" t="s">
        <v>496</v>
      </c>
      <c r="F195" s="458" t="str">
        <f>'Rugby 7 F'!E14</f>
        <v>RELVADO 2</v>
      </c>
      <c r="G195" s="316" t="s">
        <v>470</v>
      </c>
      <c r="H195" s="460" t="str">
        <f>'Rugby 7 F'!G14</f>
        <v>AAC</v>
      </c>
      <c r="I195" s="461" t="str">
        <f>'Rugby 7 F'!I14</f>
        <v>U.Porto</v>
      </c>
      <c r="J195" s="319">
        <f>'Rugby 7 F'!J14</f>
        <v>0</v>
      </c>
      <c r="K195" s="321">
        <f>'Rugby 7 F'!K14</f>
        <v>0</v>
      </c>
      <c r="L195" s="312"/>
      <c r="M195" s="328"/>
      <c r="N195" s="327"/>
      <c r="O195" s="328"/>
      <c r="P195" s="327"/>
      <c r="Q195" s="328"/>
      <c r="R195" s="327"/>
      <c r="S195" s="328"/>
      <c r="T195" s="327"/>
      <c r="U195" s="328"/>
      <c r="V195" s="445" t="s">
        <v>486</v>
      </c>
    </row>
    <row r="196" spans="2:22" ht="15" customHeight="1" x14ac:dyDescent="0.2">
      <c r="B196" s="458" t="str">
        <f>'Rugby 7 F'!D15</f>
        <v>RF4</v>
      </c>
      <c r="C196" s="498">
        <f>'Rugby 7 F'!B15</f>
        <v>42481</v>
      </c>
      <c r="D196" s="459" t="str">
        <f>'Rugby 7 F'!C15</f>
        <v>11h30</v>
      </c>
      <c r="E196" s="491" t="s">
        <v>496</v>
      </c>
      <c r="F196" s="458" t="str">
        <f>'Rugby 7 F'!E15</f>
        <v>RELVADO 2</v>
      </c>
      <c r="G196" s="316" t="s">
        <v>470</v>
      </c>
      <c r="H196" s="460" t="str">
        <f>'Rugby 7 F'!G15</f>
        <v>NOVA</v>
      </c>
      <c r="I196" s="461" t="str">
        <f>'Rugby 7 F'!I15</f>
        <v>U.Porto</v>
      </c>
      <c r="J196" s="319">
        <f>'Rugby 7 F'!J15</f>
        <v>0</v>
      </c>
      <c r="K196" s="321">
        <f>'Rugby 7 F'!K15</f>
        <v>0</v>
      </c>
      <c r="L196" s="312"/>
      <c r="M196" s="328"/>
      <c r="N196" s="327"/>
      <c r="O196" s="328"/>
      <c r="P196" s="327"/>
      <c r="Q196" s="328"/>
      <c r="R196" s="327"/>
      <c r="S196" s="328"/>
      <c r="T196" s="327"/>
      <c r="U196" s="328"/>
      <c r="V196" s="445" t="s">
        <v>486</v>
      </c>
    </row>
    <row r="197" spans="2:22" ht="15" customHeight="1" x14ac:dyDescent="0.2">
      <c r="B197" s="315" t="str">
        <f>'Basquetebol M'!D62</f>
        <v>BM20</v>
      </c>
      <c r="C197" s="497">
        <f>'Basquetebol M'!B62</f>
        <v>42481</v>
      </c>
      <c r="D197" s="314" t="str">
        <f>'Basquetebol M'!C62</f>
        <v>11h30</v>
      </c>
      <c r="E197" s="490" t="s">
        <v>36</v>
      </c>
      <c r="F197" s="316" t="str">
        <f>'Basquetebol M'!E62</f>
        <v>AEIST</v>
      </c>
      <c r="G197" s="316" t="s">
        <v>464</v>
      </c>
      <c r="H197" s="317">
        <f>'Basquetebol M'!G62</f>
        <v>0</v>
      </c>
      <c r="I197" s="318">
        <f>'Basquetebol M'!I62</f>
        <v>0</v>
      </c>
      <c r="J197" s="322">
        <f>'Basquetebol M'!J$62</f>
        <v>0</v>
      </c>
      <c r="K197" s="325">
        <f>'Basquetebol M'!K$62</f>
        <v>0</v>
      </c>
      <c r="L197" s="312"/>
      <c r="M197" s="328"/>
      <c r="N197" s="327"/>
      <c r="O197" s="328"/>
      <c r="P197" s="327"/>
      <c r="Q197" s="328"/>
      <c r="R197" s="327"/>
      <c r="S197" s="328"/>
      <c r="T197" s="327"/>
      <c r="U197" s="328"/>
      <c r="V197" s="445" t="s">
        <v>489</v>
      </c>
    </row>
    <row r="198" spans="2:22" ht="15" customHeight="1" x14ac:dyDescent="0.2">
      <c r="B198" s="315" t="str">
        <f>'Futsal F'!D63</f>
        <v>FF21</v>
      </c>
      <c r="C198" s="497">
        <f>'Futsal F'!B63</f>
        <v>42481</v>
      </c>
      <c r="D198" s="314" t="str">
        <f>'Futsal F'!C63</f>
        <v>11h30</v>
      </c>
      <c r="E198" s="490" t="s">
        <v>38</v>
      </c>
      <c r="F198" s="316" t="str">
        <f>'Futsal F'!E63</f>
        <v>PAV1 - EUL</v>
      </c>
      <c r="G198" s="316" t="s">
        <v>470</v>
      </c>
      <c r="H198" s="317">
        <f>'Futsal F'!G63</f>
        <v>0</v>
      </c>
      <c r="I198" s="318">
        <f>'Futsal F'!I63</f>
        <v>0</v>
      </c>
      <c r="J198" s="322">
        <f>'Futsal F'!J$63</f>
        <v>0</v>
      </c>
      <c r="K198" s="325">
        <f>'Futsal F'!K$63</f>
        <v>0</v>
      </c>
      <c r="L198" s="312"/>
      <c r="M198" s="328"/>
      <c r="N198" s="327"/>
      <c r="O198" s="328"/>
      <c r="P198" s="327"/>
      <c r="Q198" s="328"/>
      <c r="R198" s="327"/>
      <c r="S198" s="328"/>
      <c r="T198" s="327"/>
      <c r="U198" s="328"/>
      <c r="V198" s="445" t="s">
        <v>489</v>
      </c>
    </row>
    <row r="199" spans="2:22" ht="15" customHeight="1" x14ac:dyDescent="0.2">
      <c r="B199" s="315" t="str">
        <f>'Futsal F'!D64</f>
        <v>FF22</v>
      </c>
      <c r="C199" s="497">
        <f>'Futsal F'!B64</f>
        <v>42481</v>
      </c>
      <c r="D199" s="314" t="str">
        <f>'Futsal F'!C64</f>
        <v>11h30</v>
      </c>
      <c r="E199" s="490" t="s">
        <v>38</v>
      </c>
      <c r="F199" s="316" t="str">
        <f>'Futsal F'!E64</f>
        <v>CEDAR</v>
      </c>
      <c r="G199" s="316" t="s">
        <v>469</v>
      </c>
      <c r="H199" s="317">
        <f>'Futsal F'!G64</f>
        <v>0</v>
      </c>
      <c r="I199" s="318">
        <f>'Futsal F'!I64</f>
        <v>0</v>
      </c>
      <c r="J199" s="322">
        <f>'Futsal F'!J$64</f>
        <v>0</v>
      </c>
      <c r="K199" s="325">
        <f>'Futsal F'!K$64</f>
        <v>0</v>
      </c>
      <c r="L199" s="312"/>
      <c r="M199" s="328"/>
      <c r="N199" s="327"/>
      <c r="O199" s="328"/>
      <c r="P199" s="327"/>
      <c r="Q199" s="328"/>
      <c r="R199" s="327"/>
      <c r="S199" s="328"/>
      <c r="T199" s="327"/>
      <c r="U199" s="328"/>
      <c r="V199" s="445" t="s">
        <v>489</v>
      </c>
    </row>
    <row r="200" spans="2:22" ht="15" customHeight="1" x14ac:dyDescent="0.2">
      <c r="B200" s="315" t="str">
        <f>'Voleibol F'!C63</f>
        <v>VF21</v>
      </c>
      <c r="C200" s="497">
        <f>'Voleibol F'!A63</f>
        <v>42481</v>
      </c>
      <c r="D200" s="314" t="str">
        <f>'Voleibol F'!B63</f>
        <v>11h40</v>
      </c>
      <c r="E200" s="490" t="s">
        <v>40</v>
      </c>
      <c r="F200" s="316" t="str">
        <f>'Voleibol F'!D63</f>
        <v>CASAL VISTOSO 1</v>
      </c>
      <c r="G200" s="316" t="s">
        <v>468</v>
      </c>
      <c r="H200" s="317">
        <f>'Voleibol F'!F63</f>
        <v>0</v>
      </c>
      <c r="I200" s="318">
        <f>'Voleibol F'!H63</f>
        <v>0</v>
      </c>
      <c r="J200" s="322">
        <f>'Voleibol F'!S$63</f>
        <v>0</v>
      </c>
      <c r="K200" s="325">
        <f>'Voleibol F'!T$63</f>
        <v>0</v>
      </c>
      <c r="L200" s="324">
        <f>'Voleibol F'!I$63</f>
        <v>0</v>
      </c>
      <c r="M200" s="331">
        <f>'Voleibol F'!J$63</f>
        <v>0</v>
      </c>
      <c r="N200" s="329">
        <f>'Voleibol F'!K$63</f>
        <v>0</v>
      </c>
      <c r="O200" s="331">
        <f>'Voleibol F'!L$63</f>
        <v>0</v>
      </c>
      <c r="P200" s="329">
        <f>'Voleibol F'!M$63</f>
        <v>0</v>
      </c>
      <c r="Q200" s="331">
        <f>'Voleibol F'!N$63</f>
        <v>0</v>
      </c>
      <c r="R200" s="327"/>
      <c r="S200" s="328"/>
      <c r="T200" s="327"/>
      <c r="U200" s="328"/>
      <c r="V200" s="445" t="s">
        <v>486</v>
      </c>
    </row>
    <row r="201" spans="2:22" ht="15" customHeight="1" x14ac:dyDescent="0.2">
      <c r="B201" s="315" t="str">
        <f>'Voleibol F'!C64</f>
        <v>VF22</v>
      </c>
      <c r="C201" s="497">
        <f>'Voleibol F'!A64</f>
        <v>42481</v>
      </c>
      <c r="D201" s="314" t="str">
        <f>'Voleibol F'!B64</f>
        <v>11h40</v>
      </c>
      <c r="E201" s="490" t="s">
        <v>40</v>
      </c>
      <c r="F201" s="316" t="str">
        <f>'Voleibol F'!D64</f>
        <v>CASAL VISTOSO 2</v>
      </c>
      <c r="G201" s="316" t="s">
        <v>468</v>
      </c>
      <c r="H201" s="317">
        <f>'Voleibol F'!F64</f>
        <v>0</v>
      </c>
      <c r="I201" s="318">
        <f>'Voleibol F'!H64</f>
        <v>0</v>
      </c>
      <c r="J201" s="322">
        <f>'Voleibol F'!S$64</f>
        <v>0</v>
      </c>
      <c r="K201" s="325">
        <f>'Voleibol F'!T$64</f>
        <v>0</v>
      </c>
      <c r="L201" s="324">
        <f>'Voleibol F'!I$64</f>
        <v>0</v>
      </c>
      <c r="M201" s="331">
        <f>'Voleibol F'!J$64</f>
        <v>0</v>
      </c>
      <c r="N201" s="329">
        <f>'Voleibol F'!K$64</f>
        <v>0</v>
      </c>
      <c r="O201" s="331">
        <f>'Voleibol F'!L$64</f>
        <v>0</v>
      </c>
      <c r="P201" s="329">
        <f>'Voleibol F'!M$64</f>
        <v>0</v>
      </c>
      <c r="Q201" s="331">
        <f>'Voleibol F'!N$64</f>
        <v>0</v>
      </c>
      <c r="R201" s="327"/>
      <c r="S201" s="328"/>
      <c r="T201" s="327"/>
      <c r="U201" s="328"/>
      <c r="V201" s="445" t="s">
        <v>486</v>
      </c>
    </row>
    <row r="202" spans="2:22" ht="15" customHeight="1" x14ac:dyDescent="0.2">
      <c r="B202" s="315" t="str">
        <f>'Rugby 7 M'!D47</f>
        <v>RM15</v>
      </c>
      <c r="C202" s="497">
        <f>'Rugby 7 M'!B47</f>
        <v>42481</v>
      </c>
      <c r="D202" s="314" t="str">
        <f>'Rugby 7 M'!C47</f>
        <v>11h50</v>
      </c>
      <c r="E202" s="490" t="s">
        <v>28</v>
      </c>
      <c r="F202" s="316" t="str">
        <f>'Rugby 7 M'!E47</f>
        <v>RELVADO 2</v>
      </c>
      <c r="G202" s="316" t="s">
        <v>470</v>
      </c>
      <c r="H202" s="317" t="str">
        <f>'Rugby 7 M'!G47</f>
        <v/>
      </c>
      <c r="I202" s="318" t="str">
        <f>'Rugby 7 M'!I47</f>
        <v/>
      </c>
      <c r="J202" s="322">
        <f>'Rugby 7 M'!J$47</f>
        <v>0</v>
      </c>
      <c r="K202" s="323">
        <f>'Rugby 7 M'!K$47</f>
        <v>0</v>
      </c>
      <c r="L202" s="312"/>
      <c r="M202" s="328"/>
      <c r="N202" s="327"/>
      <c r="O202" s="328"/>
      <c r="P202" s="327"/>
      <c r="Q202" s="328"/>
      <c r="R202" s="327"/>
      <c r="S202" s="328"/>
      <c r="T202" s="327"/>
      <c r="U202" s="328"/>
      <c r="V202" s="445" t="s">
        <v>485</v>
      </c>
    </row>
    <row r="203" spans="2:22" ht="15" customHeight="1" x14ac:dyDescent="0.2">
      <c r="B203" s="458" t="str">
        <f>'Rugby 7 F'!D16</f>
        <v>RF5</v>
      </c>
      <c r="C203" s="498">
        <f>'Rugby 7 F'!B16</f>
        <v>42481</v>
      </c>
      <c r="D203" s="459" t="str">
        <f>'Rugby 7 F'!C16</f>
        <v>12h10</v>
      </c>
      <c r="E203" s="491" t="s">
        <v>496</v>
      </c>
      <c r="F203" s="458" t="str">
        <f>'Rugby 7 F'!E16</f>
        <v>RELVADO 2</v>
      </c>
      <c r="G203" s="316" t="s">
        <v>470</v>
      </c>
      <c r="H203" s="460" t="str">
        <f>'Rugby 7 F'!G16</f>
        <v>AAC</v>
      </c>
      <c r="I203" s="461" t="str">
        <f>'Rugby 7 F'!I16</f>
        <v>NOVA</v>
      </c>
      <c r="J203" s="319">
        <f>'Rugby 7 F'!J16</f>
        <v>0</v>
      </c>
      <c r="K203" s="321">
        <f>'Rugby 7 F'!K16</f>
        <v>0</v>
      </c>
      <c r="L203" s="312"/>
      <c r="M203" s="328"/>
      <c r="N203" s="327"/>
      <c r="O203" s="328"/>
      <c r="P203" s="327"/>
      <c r="Q203" s="328"/>
      <c r="R203" s="327"/>
      <c r="S203" s="328"/>
      <c r="T203" s="327"/>
      <c r="U203" s="328"/>
      <c r="V203" s="445" t="s">
        <v>486</v>
      </c>
    </row>
    <row r="204" spans="2:22" ht="15" customHeight="1" x14ac:dyDescent="0.2">
      <c r="B204" s="315" t="str">
        <f>'Rugby 7 M'!D48</f>
        <v>RM16</v>
      </c>
      <c r="C204" s="497">
        <f>'Rugby 7 M'!B48</f>
        <v>42481</v>
      </c>
      <c r="D204" s="314" t="str">
        <f>'Rugby 7 M'!C48</f>
        <v>12h30</v>
      </c>
      <c r="E204" s="490" t="s">
        <v>28</v>
      </c>
      <c r="F204" s="316" t="str">
        <f>'Rugby 7 M'!E48</f>
        <v>RELVADO 2</v>
      </c>
      <c r="G204" s="316" t="s">
        <v>470</v>
      </c>
      <c r="H204" s="317" t="str">
        <f>'Rugby 7 M'!G48</f>
        <v/>
      </c>
      <c r="I204" s="318" t="str">
        <f>'Rugby 7 M'!I48</f>
        <v/>
      </c>
      <c r="J204" s="322">
        <f>'Rugby 7 M'!J$48</f>
        <v>0</v>
      </c>
      <c r="K204" s="323">
        <f>'Rugby 7 M'!K$48</f>
        <v>0</v>
      </c>
      <c r="L204" s="312"/>
      <c r="M204" s="328"/>
      <c r="N204" s="327"/>
      <c r="O204" s="328"/>
      <c r="P204" s="327"/>
      <c r="Q204" s="328"/>
      <c r="R204" s="327"/>
      <c r="S204" s="328"/>
      <c r="T204" s="327"/>
      <c r="U204" s="328"/>
      <c r="V204" s="445" t="s">
        <v>484</v>
      </c>
    </row>
    <row r="205" spans="2:22" ht="15" customHeight="1" x14ac:dyDescent="0.2">
      <c r="B205" s="458" t="str">
        <f>'Rugby 7 F'!D17</f>
        <v>RF6</v>
      </c>
      <c r="C205" s="498">
        <f>'Rugby 7 F'!B17</f>
        <v>42481</v>
      </c>
      <c r="D205" s="459" t="str">
        <f>'Rugby 7 F'!C17</f>
        <v>13h00</v>
      </c>
      <c r="E205" s="491" t="s">
        <v>496</v>
      </c>
      <c r="F205" s="458" t="str">
        <f>'Rugby 7 F'!E17</f>
        <v>RELVADO 2</v>
      </c>
      <c r="G205" s="316" t="s">
        <v>470</v>
      </c>
      <c r="H205" s="460" t="str">
        <f>'Rugby 7 F'!G17</f>
        <v>U.Porto</v>
      </c>
      <c r="I205" s="461" t="str">
        <f>'Rugby 7 F'!I17</f>
        <v>AAC</v>
      </c>
      <c r="J205" s="319">
        <f>'Rugby 7 F'!J17</f>
        <v>0</v>
      </c>
      <c r="K205" s="321">
        <f>'Rugby 7 F'!K17</f>
        <v>0</v>
      </c>
      <c r="L205" s="312"/>
      <c r="M205" s="328"/>
      <c r="N205" s="327"/>
      <c r="O205" s="328"/>
      <c r="P205" s="327"/>
      <c r="Q205" s="328"/>
      <c r="R205" s="327"/>
      <c r="S205" s="328"/>
      <c r="T205" s="327"/>
      <c r="U205" s="328"/>
      <c r="V205" s="445" t="s">
        <v>486</v>
      </c>
    </row>
    <row r="206" spans="2:22" ht="15" customHeight="1" x14ac:dyDescent="0.2">
      <c r="B206" s="315" t="str">
        <f>'Andebol F'!D16</f>
        <v>AFA5</v>
      </c>
      <c r="C206" s="497">
        <f>'Andebol F'!B16</f>
        <v>42481</v>
      </c>
      <c r="D206" s="314" t="str">
        <f>'Andebol F'!C16</f>
        <v>13h00</v>
      </c>
      <c r="E206" s="490" t="s">
        <v>24</v>
      </c>
      <c r="F206" s="316" t="str">
        <f>'Andebol F'!E16</f>
        <v>CEDAR</v>
      </c>
      <c r="G206" s="316" t="s">
        <v>469</v>
      </c>
      <c r="H206" s="317" t="str">
        <f>'Andebol F'!G16</f>
        <v>AEISMAI</v>
      </c>
      <c r="I206" s="318" t="str">
        <f>'Andebol F'!I16</f>
        <v>IPP</v>
      </c>
      <c r="J206" s="322">
        <f>'Andebol F'!$J16</f>
        <v>0</v>
      </c>
      <c r="K206" s="323">
        <f>'Andebol F'!$K16</f>
        <v>0</v>
      </c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445" t="s">
        <v>486</v>
      </c>
    </row>
    <row r="207" spans="2:22" ht="15" customHeight="1" x14ac:dyDescent="0.2">
      <c r="B207" s="315" t="str">
        <f>'Andebol F'!D17</f>
        <v>AFA6</v>
      </c>
      <c r="C207" s="497">
        <f>'Andebol F'!B17</f>
        <v>42481</v>
      </c>
      <c r="D207" s="314" t="str">
        <f>'Andebol F'!C17</f>
        <v>13h00</v>
      </c>
      <c r="E207" s="490" t="s">
        <v>24</v>
      </c>
      <c r="F207" s="316" t="str">
        <f>'Andebol F'!E17</f>
        <v>PAV1 - EUL</v>
      </c>
      <c r="G207" s="316" t="s">
        <v>470</v>
      </c>
      <c r="H207" s="317" t="str">
        <f>'Andebol F'!G17</f>
        <v>AEFMH</v>
      </c>
      <c r="I207" s="318" t="str">
        <f>'Andebol F'!I17</f>
        <v>AAUAv</v>
      </c>
      <c r="J207" s="322">
        <f>'Andebol F'!$J17</f>
        <v>0</v>
      </c>
      <c r="K207" s="323">
        <f>'Andebol F'!$K17</f>
        <v>0</v>
      </c>
      <c r="L207" s="312"/>
      <c r="M207" s="312"/>
      <c r="N207" s="312"/>
      <c r="O207" s="312"/>
      <c r="P207" s="312"/>
      <c r="Q207" s="312"/>
      <c r="R207" s="312"/>
      <c r="S207" s="312"/>
      <c r="T207" s="312"/>
      <c r="U207" s="312"/>
      <c r="V207" s="445" t="s">
        <v>486</v>
      </c>
    </row>
    <row r="208" spans="2:22" ht="15" customHeight="1" x14ac:dyDescent="0.2">
      <c r="B208" s="315" t="str">
        <f>'Basquetebol M'!D63</f>
        <v>BM21</v>
      </c>
      <c r="C208" s="497">
        <f>'Basquetebol M'!B63</f>
        <v>42481</v>
      </c>
      <c r="D208" s="314" t="str">
        <f>'Basquetebol M'!C63</f>
        <v>13h00</v>
      </c>
      <c r="E208" s="490" t="s">
        <v>36</v>
      </c>
      <c r="F208" s="316" t="str">
        <f>'Basquetebol M'!E63</f>
        <v>AEIST</v>
      </c>
      <c r="G208" s="316" t="s">
        <v>464</v>
      </c>
      <c r="H208" s="317">
        <f>'Basquetebol M'!G63</f>
        <v>0</v>
      </c>
      <c r="I208" s="318">
        <f>'Basquetebol M'!I63</f>
        <v>0</v>
      </c>
      <c r="J208" s="322">
        <f>'Basquetebol M'!J$63</f>
        <v>0</v>
      </c>
      <c r="K208" s="325">
        <f>'Basquetebol M'!K$63</f>
        <v>0</v>
      </c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445" t="s">
        <v>489</v>
      </c>
    </row>
    <row r="209" spans="2:22" ht="15" customHeight="1" x14ac:dyDescent="0.2">
      <c r="B209" s="315" t="str">
        <f>'Andebol M'!D69</f>
        <v>AM25</v>
      </c>
      <c r="C209" s="497">
        <f>'Andebol M'!B69</f>
        <v>42481</v>
      </c>
      <c r="D209" s="314" t="str">
        <f>'Andebol M'!C69</f>
        <v>13h20</v>
      </c>
      <c r="E209" s="490" t="s">
        <v>29</v>
      </c>
      <c r="F209" s="316" t="str">
        <f>'Andebol M'!E69</f>
        <v>CASAL VISTOSO</v>
      </c>
      <c r="G209" s="316" t="s">
        <v>468</v>
      </c>
      <c r="H209" s="317" t="str">
        <f>'Andebol M'!G69</f>
        <v/>
      </c>
      <c r="I209" s="318" t="str">
        <f>'Andebol M'!I69</f>
        <v/>
      </c>
      <c r="J209" s="322">
        <f>'Andebol M'!J$69</f>
        <v>0</v>
      </c>
      <c r="K209" s="325">
        <f>'Andebol M'!K$69</f>
        <v>0</v>
      </c>
      <c r="L209" s="312"/>
      <c r="M209" s="312"/>
      <c r="N209" s="312"/>
      <c r="O209" s="312"/>
      <c r="P209" s="312"/>
      <c r="Q209" s="312"/>
      <c r="R209" s="312"/>
      <c r="S209" s="312"/>
      <c r="T209" s="312"/>
      <c r="U209" s="312"/>
      <c r="V209" s="445" t="s">
        <v>485</v>
      </c>
    </row>
    <row r="210" spans="2:22" ht="15" customHeight="1" x14ac:dyDescent="0.2">
      <c r="B210" s="315" t="str">
        <f>'Andebol F'!D32</f>
        <v>AFB5</v>
      </c>
      <c r="C210" s="497">
        <f>'Andebol F'!B32</f>
        <v>42481</v>
      </c>
      <c r="D210" s="314" t="str">
        <f>'Andebol F'!C32</f>
        <v>14h30</v>
      </c>
      <c r="E210" s="490" t="s">
        <v>24</v>
      </c>
      <c r="F210" s="316" t="str">
        <f>'Andebol F'!E32</f>
        <v>PAV1 - EUL</v>
      </c>
      <c r="G210" s="316" t="s">
        <v>470</v>
      </c>
      <c r="H210" s="317" t="str">
        <f>'Andebol F'!G32</f>
        <v>IPLeiria</v>
      </c>
      <c r="I210" s="318" t="str">
        <f>'Andebol F'!I32</f>
        <v>AAC</v>
      </c>
      <c r="J210" s="322">
        <f>'Andebol F'!$J32</f>
        <v>0</v>
      </c>
      <c r="K210" s="323">
        <f>'Andebol F'!$K32</f>
        <v>0</v>
      </c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445" t="s">
        <v>486</v>
      </c>
    </row>
    <row r="211" spans="2:22" ht="15" customHeight="1" x14ac:dyDescent="0.2">
      <c r="B211" s="315" t="str">
        <f>'Andebol F'!D33</f>
        <v>AFB6</v>
      </c>
      <c r="C211" s="497">
        <f>'Andebol F'!B33</f>
        <v>42481</v>
      </c>
      <c r="D211" s="314" t="str">
        <f>'Andebol F'!C33</f>
        <v>14h30</v>
      </c>
      <c r="E211" s="490" t="s">
        <v>24</v>
      </c>
      <c r="F211" s="316" t="str">
        <f>'Andebol F'!E33</f>
        <v>CEDAR</v>
      </c>
      <c r="G211" s="316" t="s">
        <v>469</v>
      </c>
      <c r="H211" s="317" t="str">
        <f>'Andebol F'!G33</f>
        <v>U.Porto</v>
      </c>
      <c r="I211" s="318" t="str">
        <f>'Andebol F'!I33</f>
        <v>NOVA</v>
      </c>
      <c r="J211" s="322">
        <f>'Andebol F'!$J33</f>
        <v>0</v>
      </c>
      <c r="K211" s="323">
        <f>'Andebol F'!$K33</f>
        <v>0</v>
      </c>
      <c r="L211" s="312"/>
      <c r="M211" s="312"/>
      <c r="N211" s="312"/>
      <c r="O211" s="312"/>
      <c r="P211" s="312"/>
      <c r="Q211" s="312"/>
      <c r="R211" s="312"/>
      <c r="S211" s="312"/>
      <c r="T211" s="312"/>
      <c r="U211" s="312"/>
      <c r="V211" s="445" t="s">
        <v>486</v>
      </c>
    </row>
    <row r="212" spans="2:22" ht="15" customHeight="1" x14ac:dyDescent="0.2">
      <c r="B212" s="315" t="str">
        <f>'Basquetebol M'!D64</f>
        <v>BM22</v>
      </c>
      <c r="C212" s="497">
        <f>'Basquetebol M'!B64</f>
        <v>42481</v>
      </c>
      <c r="D212" s="314" t="str">
        <f>'Basquetebol M'!C64</f>
        <v>14h30</v>
      </c>
      <c r="E212" s="490" t="s">
        <v>36</v>
      </c>
      <c r="F212" s="316" t="str">
        <f>'Basquetebol M'!E64</f>
        <v>AEIST</v>
      </c>
      <c r="G212" s="316" t="s">
        <v>464</v>
      </c>
      <c r="H212" s="317">
        <f>'Basquetebol M'!G64</f>
        <v>0</v>
      </c>
      <c r="I212" s="318">
        <f>'Basquetebol M'!I64</f>
        <v>0</v>
      </c>
      <c r="J212" s="322">
        <f>'Basquetebol M'!J$64</f>
        <v>0</v>
      </c>
      <c r="K212" s="325">
        <f>'Basquetebol M'!K$64</f>
        <v>0</v>
      </c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445" t="s">
        <v>489</v>
      </c>
    </row>
    <row r="213" spans="2:22" ht="15" customHeight="1" x14ac:dyDescent="0.2">
      <c r="B213" s="315" t="str">
        <f>'Futsal M'!D99</f>
        <v>FM19</v>
      </c>
      <c r="C213" s="497">
        <f>'Futsal M'!B99</f>
        <v>42481</v>
      </c>
      <c r="D213" s="314" t="str">
        <f>'Futsal M'!C99</f>
        <v>15h10</v>
      </c>
      <c r="E213" s="490" t="s">
        <v>39</v>
      </c>
      <c r="F213" s="316" t="str">
        <f>'Futsal M'!E99</f>
        <v>CASAL VISTOSO</v>
      </c>
      <c r="G213" s="316" t="s">
        <v>468</v>
      </c>
      <c r="H213" s="317" t="str">
        <f>'Futsal M'!G99</f>
        <v/>
      </c>
      <c r="I213" s="318" t="str">
        <f>'Futsal M'!I99</f>
        <v/>
      </c>
      <c r="J213" s="319">
        <f>'Futsal M'!J99</f>
        <v>0</v>
      </c>
      <c r="K213" s="320">
        <f>'Futsal M'!K99</f>
        <v>0</v>
      </c>
      <c r="L213" s="312"/>
      <c r="M213" s="312"/>
      <c r="N213" s="312"/>
      <c r="O213" s="312"/>
      <c r="P213" s="312"/>
      <c r="Q213" s="312"/>
      <c r="R213" s="312"/>
      <c r="S213" s="312"/>
      <c r="T213" s="312"/>
      <c r="U213" s="312"/>
      <c r="V213" s="445" t="s">
        <v>485</v>
      </c>
    </row>
    <row r="214" spans="2:22" ht="15" customHeight="1" x14ac:dyDescent="0.2">
      <c r="B214" s="315" t="str">
        <f>'Futebol 11 M'!D65</f>
        <v>F23</v>
      </c>
      <c r="C214" s="497">
        <f>'Futebol 11 M'!B65</f>
        <v>42481</v>
      </c>
      <c r="D214" s="314" t="str">
        <f>'Futebol 11 M'!C65</f>
        <v>15h15</v>
      </c>
      <c r="E214" s="490" t="s">
        <v>320</v>
      </c>
      <c r="F214" s="316" t="str">
        <f>'Futebol 11 M'!E65</f>
        <v>SINTÉTICO 3</v>
      </c>
      <c r="G214" s="316" t="s">
        <v>470</v>
      </c>
      <c r="H214" s="317" t="str">
        <f>'Futebol 11 M'!G65</f>
        <v/>
      </c>
      <c r="I214" s="318" t="str">
        <f>'Futebol 11 M'!I65</f>
        <v/>
      </c>
      <c r="J214" s="322">
        <f>'Futebol 11 M'!J$65</f>
        <v>0</v>
      </c>
      <c r="K214" s="325">
        <f>'Futebol 11 M'!K$65</f>
        <v>0</v>
      </c>
      <c r="L214" s="312"/>
      <c r="M214" s="312"/>
      <c r="N214" s="312"/>
      <c r="O214" s="312"/>
      <c r="P214" s="312"/>
      <c r="Q214" s="312"/>
      <c r="R214" s="312"/>
      <c r="S214" s="312"/>
      <c r="T214" s="312"/>
      <c r="U214" s="312"/>
      <c r="V214" s="445" t="s">
        <v>487</v>
      </c>
    </row>
    <row r="215" spans="2:22" ht="15" customHeight="1" x14ac:dyDescent="0.2">
      <c r="B215" s="315" t="str">
        <f>'Andebol M'!D70</f>
        <v>AM26</v>
      </c>
      <c r="C215" s="497">
        <f>'Andebol M'!B70</f>
        <v>42481</v>
      </c>
      <c r="D215" s="314" t="str">
        <f>'Andebol M'!C70</f>
        <v>16h00</v>
      </c>
      <c r="E215" s="490" t="s">
        <v>29</v>
      </c>
      <c r="F215" s="316" t="str">
        <f>'Andebol M'!E70</f>
        <v>PAV1 - EUL</v>
      </c>
      <c r="G215" s="316" t="s">
        <v>470</v>
      </c>
      <c r="H215" s="317" t="str">
        <f>'Andebol M'!G70</f>
        <v/>
      </c>
      <c r="I215" s="318" t="str">
        <f>'Andebol M'!I70</f>
        <v/>
      </c>
      <c r="J215" s="322">
        <f>'Andebol M'!J$70</f>
        <v>0</v>
      </c>
      <c r="K215" s="325">
        <f>'Andebol M'!K$70</f>
        <v>0</v>
      </c>
      <c r="L215" s="312"/>
      <c r="M215" s="312"/>
      <c r="N215" s="312"/>
      <c r="O215" s="312"/>
      <c r="P215" s="312"/>
      <c r="Q215" s="312"/>
      <c r="R215" s="312"/>
      <c r="S215" s="312"/>
      <c r="T215" s="312"/>
      <c r="U215" s="312"/>
      <c r="V215" s="445" t="s">
        <v>484</v>
      </c>
    </row>
    <row r="216" spans="2:22" ht="15" customHeight="1" x14ac:dyDescent="0.2">
      <c r="B216" s="315" t="str">
        <f>'Voleibol M'!C68</f>
        <v>VM25</v>
      </c>
      <c r="C216" s="497">
        <f>'Voleibol M'!A68</f>
        <v>42481</v>
      </c>
      <c r="D216" s="314" t="str">
        <f>'Voleibol M'!B68</f>
        <v>16h00</v>
      </c>
      <c r="E216" s="490" t="s">
        <v>51</v>
      </c>
      <c r="F216" s="316" t="str">
        <f>'Voleibol M'!D68</f>
        <v>AEIST</v>
      </c>
      <c r="G216" s="316" t="s">
        <v>464</v>
      </c>
      <c r="H216" s="317">
        <f>'Voleibol M'!F68</f>
        <v>0</v>
      </c>
      <c r="I216" s="318">
        <f>'Voleibol M'!H68</f>
        <v>0</v>
      </c>
      <c r="J216" s="322">
        <f>'Voleibol M'!S$68</f>
        <v>0</v>
      </c>
      <c r="K216" s="325">
        <f>'Voleibol M'!T$68</f>
        <v>0</v>
      </c>
      <c r="L216" s="324">
        <f>'Voleibol M'!I$68</f>
        <v>0</v>
      </c>
      <c r="M216" s="324">
        <f>'Voleibol M'!J$68</f>
        <v>0</v>
      </c>
      <c r="N216" s="324">
        <f>'Voleibol M'!K$68</f>
        <v>0</v>
      </c>
      <c r="O216" s="324">
        <f>'Voleibol M'!L$68</f>
        <v>0</v>
      </c>
      <c r="P216" s="324">
        <f>'Voleibol M'!M$68</f>
        <v>0</v>
      </c>
      <c r="Q216" s="324">
        <f>'Voleibol M'!N$68</f>
        <v>0</v>
      </c>
      <c r="R216" s="324">
        <f>'Voleibol M'!O$68</f>
        <v>0</v>
      </c>
      <c r="S216" s="324">
        <f>'Voleibol M'!P$68</f>
        <v>0</v>
      </c>
      <c r="T216" s="324">
        <f>'Voleibol M'!Q$68</f>
        <v>0</v>
      </c>
      <c r="U216" s="324">
        <f>'Voleibol M'!R$68</f>
        <v>0</v>
      </c>
      <c r="V216" s="445" t="s">
        <v>485</v>
      </c>
    </row>
    <row r="217" spans="2:22" ht="15" customHeight="1" x14ac:dyDescent="0.2">
      <c r="B217" s="315" t="str">
        <f>'Futsal F'!D65</f>
        <v>FF23</v>
      </c>
      <c r="C217" s="497">
        <f>'Futsal F'!B65</f>
        <v>42481</v>
      </c>
      <c r="D217" s="314" t="str">
        <f>'Futsal F'!C65</f>
        <v>16h00</v>
      </c>
      <c r="E217" s="490" t="s">
        <v>38</v>
      </c>
      <c r="F217" s="316" t="str">
        <f>'Futsal F'!E65</f>
        <v>CEDAR</v>
      </c>
      <c r="G217" s="316" t="s">
        <v>469</v>
      </c>
      <c r="H217" s="317" t="str">
        <f>'Futsal F'!G65</f>
        <v/>
      </c>
      <c r="I217" s="318" t="str">
        <f>'Futsal F'!I65</f>
        <v/>
      </c>
      <c r="J217" s="322">
        <f>'Futsal F'!J$65</f>
        <v>0</v>
      </c>
      <c r="K217" s="325">
        <f>'Futsal F'!K$65</f>
        <v>0</v>
      </c>
      <c r="L217" s="312"/>
      <c r="M217" s="312"/>
      <c r="N217" s="312"/>
      <c r="O217" s="312"/>
      <c r="P217" s="312"/>
      <c r="Q217" s="312"/>
      <c r="R217" s="312"/>
      <c r="S217" s="312"/>
      <c r="T217" s="312"/>
      <c r="U217" s="312"/>
      <c r="V217" s="445" t="s">
        <v>487</v>
      </c>
    </row>
    <row r="218" spans="2:22" ht="15" customHeight="1" x14ac:dyDescent="0.2">
      <c r="B218" s="315" t="str">
        <f>'Voleibol F'!C66</f>
        <v>VF23</v>
      </c>
      <c r="C218" s="497">
        <f>'Voleibol F'!A66</f>
        <v>42481</v>
      </c>
      <c r="D218" s="314" t="str">
        <f>'Voleibol F'!B66</f>
        <v>17h00</v>
      </c>
      <c r="E218" s="490" t="s">
        <v>40</v>
      </c>
      <c r="F218" s="316" t="str">
        <f>'Voleibol F'!D66</f>
        <v>CASAL VISTOSO 2</v>
      </c>
      <c r="G218" s="316" t="s">
        <v>468</v>
      </c>
      <c r="H218" s="317">
        <f>'Voleibol F'!F66</f>
        <v>0</v>
      </c>
      <c r="I218" s="318">
        <f>'Voleibol F'!H66</f>
        <v>0</v>
      </c>
      <c r="J218" s="322">
        <f>'Voleibol F'!S$66</f>
        <v>0</v>
      </c>
      <c r="K218" s="325">
        <f>'Voleibol F'!T$66</f>
        <v>0</v>
      </c>
      <c r="L218" s="324">
        <f>'Voleibol F'!I$66</f>
        <v>0</v>
      </c>
      <c r="M218" s="324">
        <f>'Voleibol F'!J$66</f>
        <v>0</v>
      </c>
      <c r="N218" s="324">
        <f>'Voleibol F'!K$66</f>
        <v>0</v>
      </c>
      <c r="O218" s="324">
        <f>'Voleibol F'!L$66</f>
        <v>0</v>
      </c>
      <c r="P218" s="324">
        <f>'Voleibol F'!M$66</f>
        <v>0</v>
      </c>
      <c r="Q218" s="324">
        <f>'Voleibol F'!N$66</f>
        <v>0</v>
      </c>
      <c r="R218" s="324">
        <f>'Voleibol F'!O$66</f>
        <v>0</v>
      </c>
      <c r="S218" s="324">
        <f>'Voleibol F'!P$66</f>
        <v>0</v>
      </c>
      <c r="T218" s="324">
        <f>'Voleibol F'!Q$66</f>
        <v>0</v>
      </c>
      <c r="U218" s="324">
        <f>'Voleibol F'!R$66</f>
        <v>0</v>
      </c>
      <c r="V218" s="445" t="s">
        <v>487</v>
      </c>
    </row>
    <row r="219" spans="2:22" ht="15" customHeight="1" x14ac:dyDescent="0.2">
      <c r="B219" s="315" t="str">
        <f>'Voleibol F'!C67</f>
        <v>VF24</v>
      </c>
      <c r="C219" s="497">
        <f>'Voleibol F'!A67</f>
        <v>42481</v>
      </c>
      <c r="D219" s="314" t="str">
        <f>'Voleibol F'!B67</f>
        <v>17h00</v>
      </c>
      <c r="E219" s="490" t="s">
        <v>40</v>
      </c>
      <c r="F219" s="316" t="str">
        <f>'Voleibol F'!D67</f>
        <v>CASAL VISTOSO 1</v>
      </c>
      <c r="G219" s="316" t="s">
        <v>468</v>
      </c>
      <c r="H219" s="317">
        <f>'Voleibol F'!F67</f>
        <v>0</v>
      </c>
      <c r="I219" s="318">
        <f>'Voleibol F'!H67</f>
        <v>0</v>
      </c>
      <c r="J219" s="322">
        <f>'Voleibol F'!S$67</f>
        <v>0</v>
      </c>
      <c r="K219" s="325">
        <f>'Voleibol F'!T$67</f>
        <v>0</v>
      </c>
      <c r="L219" s="324">
        <f>'Voleibol F'!I$67</f>
        <v>0</v>
      </c>
      <c r="M219" s="324">
        <f>'Voleibol F'!J$67</f>
        <v>0</v>
      </c>
      <c r="N219" s="324">
        <f>'Voleibol F'!K$67</f>
        <v>0</v>
      </c>
      <c r="O219" s="324">
        <f>'Voleibol F'!L$67</f>
        <v>0</v>
      </c>
      <c r="P219" s="324">
        <f>'Voleibol F'!M$67</f>
        <v>0</v>
      </c>
      <c r="Q219" s="324">
        <f>'Voleibol F'!N$67</f>
        <v>0</v>
      </c>
      <c r="R219" s="324">
        <f>'Voleibol F'!O$67</f>
        <v>0</v>
      </c>
      <c r="S219" s="324">
        <f>'Voleibol F'!P$67</f>
        <v>0</v>
      </c>
      <c r="T219" s="324">
        <f>'Voleibol F'!Q$67</f>
        <v>0</v>
      </c>
      <c r="U219" s="324">
        <f>'Voleibol F'!R$67</f>
        <v>0</v>
      </c>
      <c r="V219" s="445" t="s">
        <v>487</v>
      </c>
    </row>
    <row r="220" spans="2:22" ht="15" customHeight="1" x14ac:dyDescent="0.2">
      <c r="B220" s="315" t="str">
        <f>'Futebol 11 M'!D66</f>
        <v>F24</v>
      </c>
      <c r="C220" s="497">
        <f>'Futebol 11 M'!B66</f>
        <v>42481</v>
      </c>
      <c r="D220" s="314" t="str">
        <f>'Futebol 11 M'!C66</f>
        <v>17h00</v>
      </c>
      <c r="E220" s="490" t="s">
        <v>320</v>
      </c>
      <c r="F220" s="316" t="str">
        <f>'Futebol 11 M'!E66</f>
        <v>SINTÉTICO 3</v>
      </c>
      <c r="G220" s="316" t="s">
        <v>470</v>
      </c>
      <c r="H220" s="317" t="str">
        <f>'Futebol 11 M'!G66</f>
        <v/>
      </c>
      <c r="I220" s="318" t="str">
        <f>'Futebol 11 M'!I66</f>
        <v/>
      </c>
      <c r="J220" s="322">
        <f>'Futebol 11 M'!J$66</f>
        <v>0</v>
      </c>
      <c r="K220" s="325">
        <f>'Futebol 11 M'!K$66</f>
        <v>0</v>
      </c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445" t="s">
        <v>487</v>
      </c>
    </row>
    <row r="221" spans="2:22" ht="15" customHeight="1" x14ac:dyDescent="0.2">
      <c r="B221" s="315" t="str">
        <f>'Futsal F'!D66</f>
        <v>FF24</v>
      </c>
      <c r="C221" s="497">
        <f>'Futsal F'!B66</f>
        <v>42481</v>
      </c>
      <c r="D221" s="314" t="str">
        <f>'Futsal F'!C66</f>
        <v>17h50</v>
      </c>
      <c r="E221" s="490" t="s">
        <v>38</v>
      </c>
      <c r="F221" s="316" t="str">
        <f>'Futsal F'!E66</f>
        <v>CEDAR</v>
      </c>
      <c r="G221" s="316" t="s">
        <v>469</v>
      </c>
      <c r="H221" s="317" t="str">
        <f>'Futsal F'!G66</f>
        <v/>
      </c>
      <c r="I221" s="318" t="str">
        <f>'Futsal F'!I66</f>
        <v/>
      </c>
      <c r="J221" s="322">
        <f>'Futsal F'!J$66</f>
        <v>0</v>
      </c>
      <c r="K221" s="325">
        <f>'Futsal F'!K$66</f>
        <v>0</v>
      </c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445" t="s">
        <v>487</v>
      </c>
    </row>
    <row r="222" spans="2:22" ht="15" customHeight="1" x14ac:dyDescent="0.2">
      <c r="B222" s="315" t="str">
        <f>'Futsal M'!D100</f>
        <v>FM20</v>
      </c>
      <c r="C222" s="497">
        <f>'Futsal M'!B100</f>
        <v>42481</v>
      </c>
      <c r="D222" s="314" t="str">
        <f>'Futsal M'!C100</f>
        <v>18h00</v>
      </c>
      <c r="E222" s="490" t="s">
        <v>39</v>
      </c>
      <c r="F222" s="316" t="str">
        <f>'Futsal M'!E100</f>
        <v>PAV1 - EUL</v>
      </c>
      <c r="G222" s="316" t="s">
        <v>470</v>
      </c>
      <c r="H222" s="317" t="str">
        <f>'Futsal M'!G100</f>
        <v/>
      </c>
      <c r="I222" s="318" t="str">
        <f>'Futsal M'!I100</f>
        <v/>
      </c>
      <c r="J222" s="319">
        <f>'Futsal M'!J100</f>
        <v>0</v>
      </c>
      <c r="K222" s="320">
        <f>'Futsal M'!K100</f>
        <v>0</v>
      </c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445" t="s">
        <v>484</v>
      </c>
    </row>
    <row r="223" spans="2:22" ht="15" customHeight="1" x14ac:dyDescent="0.2">
      <c r="B223" s="315" t="str">
        <f>'Basquetebol M'!D65</f>
        <v>BM23</v>
      </c>
      <c r="C223" s="497">
        <f>'Basquetebol M'!B65</f>
        <v>42481</v>
      </c>
      <c r="D223" s="314" t="str">
        <f>'Basquetebol M'!C65</f>
        <v>18h15</v>
      </c>
      <c r="E223" s="490" t="s">
        <v>36</v>
      </c>
      <c r="F223" s="316" t="str">
        <f>'Basquetebol M'!E65</f>
        <v>AEIST</v>
      </c>
      <c r="G223" s="316" t="s">
        <v>464</v>
      </c>
      <c r="H223" s="317" t="str">
        <f>'Basquetebol M'!G65</f>
        <v/>
      </c>
      <c r="I223" s="318" t="str">
        <f>'Basquetebol M'!I65</f>
        <v/>
      </c>
      <c r="J223" s="322">
        <f>'Basquetebol M'!J$65</f>
        <v>0</v>
      </c>
      <c r="K223" s="325">
        <f>'Basquetebol M'!K$65</f>
        <v>0</v>
      </c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445" t="s">
        <v>487</v>
      </c>
    </row>
    <row r="224" spans="2:22" ht="15" customHeight="1" x14ac:dyDescent="0.2">
      <c r="B224" s="315" t="str">
        <f>'Andebol F'!D45</f>
        <v>AF13</v>
      </c>
      <c r="C224" s="497">
        <f>'Andebol F'!B45</f>
        <v>42481</v>
      </c>
      <c r="D224" s="314" t="str">
        <f>'Andebol F'!C45</f>
        <v>19h00</v>
      </c>
      <c r="E224" s="490" t="s">
        <v>24</v>
      </c>
      <c r="F224" s="316" t="str">
        <f>'Andebol F'!E45</f>
        <v>CASAL VISTOSO</v>
      </c>
      <c r="G224" s="316" t="s">
        <v>468</v>
      </c>
      <c r="H224" s="317">
        <f>'Andebol F'!G45</f>
        <v>0</v>
      </c>
      <c r="I224" s="318">
        <f>'Andebol F'!I45</f>
        <v>0</v>
      </c>
      <c r="J224" s="322">
        <f>'Andebol F'!$J45</f>
        <v>0</v>
      </c>
      <c r="K224" s="323">
        <f>'Andebol F'!$K45</f>
        <v>0</v>
      </c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445" t="s">
        <v>487</v>
      </c>
    </row>
    <row r="225" spans="2:22" ht="15" customHeight="1" x14ac:dyDescent="0.2">
      <c r="B225" s="315" t="str">
        <f>'Voleibol M'!C69</f>
        <v>VM26</v>
      </c>
      <c r="C225" s="497">
        <f>'Voleibol M'!A69</f>
        <v>42481</v>
      </c>
      <c r="D225" s="314" t="str">
        <f>'Voleibol M'!B69</f>
        <v>20h00</v>
      </c>
      <c r="E225" s="490" t="s">
        <v>51</v>
      </c>
      <c r="F225" s="316" t="str">
        <f>'Voleibol M'!D69</f>
        <v>PAV1 - EUL</v>
      </c>
      <c r="G225" s="316" t="s">
        <v>470</v>
      </c>
      <c r="H225" s="317">
        <f>'Voleibol M'!F69</f>
        <v>0</v>
      </c>
      <c r="I225" s="318">
        <f>'Voleibol M'!H69</f>
        <v>0</v>
      </c>
      <c r="J225" s="322">
        <f>'Voleibol M'!S$69</f>
        <v>0</v>
      </c>
      <c r="K225" s="325">
        <f>'Voleibol M'!T$69</f>
        <v>0</v>
      </c>
      <c r="L225" s="324">
        <f>'Voleibol M'!I$69</f>
        <v>0</v>
      </c>
      <c r="M225" s="324">
        <f>'Voleibol M'!J$69</f>
        <v>0</v>
      </c>
      <c r="N225" s="324">
        <f>'Voleibol M'!K$69</f>
        <v>0</v>
      </c>
      <c r="O225" s="324">
        <f>'Voleibol M'!L$69</f>
        <v>0</v>
      </c>
      <c r="P225" s="324">
        <f>'Voleibol M'!M$69</f>
        <v>0</v>
      </c>
      <c r="Q225" s="324">
        <f>'Voleibol M'!N$69</f>
        <v>0</v>
      </c>
      <c r="R225" s="324">
        <f>'Voleibol M'!O$69</f>
        <v>0</v>
      </c>
      <c r="S225" s="324">
        <f>'Voleibol M'!P$69</f>
        <v>0</v>
      </c>
      <c r="T225" s="324">
        <f>'Voleibol M'!Q$69</f>
        <v>0</v>
      </c>
      <c r="U225" s="324">
        <f>'Voleibol M'!R$69</f>
        <v>0</v>
      </c>
      <c r="V225" s="445" t="s">
        <v>484</v>
      </c>
    </row>
    <row r="226" spans="2:22" ht="15" customHeight="1" x14ac:dyDescent="0.2">
      <c r="B226" s="315" t="str">
        <f>'Basquetebol M'!D66</f>
        <v>BM24</v>
      </c>
      <c r="C226" s="497">
        <f>'Basquetebol M'!B66</f>
        <v>42481</v>
      </c>
      <c r="D226" s="314" t="str">
        <f>'Basquetebol M'!C66</f>
        <v>20h00</v>
      </c>
      <c r="E226" s="490" t="s">
        <v>36</v>
      </c>
      <c r="F226" s="316" t="str">
        <f>'Basquetebol M'!E66</f>
        <v>AEIST</v>
      </c>
      <c r="G226" s="316" t="s">
        <v>464</v>
      </c>
      <c r="H226" s="317" t="str">
        <f>'Basquetebol M'!G66</f>
        <v/>
      </c>
      <c r="I226" s="318" t="str">
        <f>'Basquetebol M'!I66</f>
        <v/>
      </c>
      <c r="J226" s="322">
        <f>'Basquetebol M'!J$66</f>
        <v>0</v>
      </c>
      <c r="K226" s="325">
        <f>'Basquetebol M'!K$66</f>
        <v>0</v>
      </c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445" t="s">
        <v>487</v>
      </c>
    </row>
    <row r="227" spans="2:22" ht="15" customHeight="1" x14ac:dyDescent="0.2">
      <c r="B227" s="315" t="str">
        <f>'Andebol F'!D46</f>
        <v>AF14</v>
      </c>
      <c r="C227" s="497">
        <f>'Andebol F'!B46</f>
        <v>42481</v>
      </c>
      <c r="D227" s="314" t="str">
        <f>'Andebol F'!C46</f>
        <v>20h40</v>
      </c>
      <c r="E227" s="490" t="s">
        <v>24</v>
      </c>
      <c r="F227" s="316" t="str">
        <f>'Andebol F'!E46</f>
        <v>CASAL VISTOSO</v>
      </c>
      <c r="G227" s="316" t="s">
        <v>468</v>
      </c>
      <c r="H227" s="317">
        <f>'Andebol F'!G46</f>
        <v>0</v>
      </c>
      <c r="I227" s="318">
        <f>'Andebol F'!I46</f>
        <v>0</v>
      </c>
      <c r="J227" s="322">
        <f>'Andebol F'!$J46</f>
        <v>0</v>
      </c>
      <c r="K227" s="323">
        <f>'Andebol F'!$K46</f>
        <v>0</v>
      </c>
      <c r="L227" s="312"/>
      <c r="M227" s="312"/>
      <c r="N227" s="312"/>
      <c r="O227" s="312"/>
      <c r="P227" s="312"/>
      <c r="Q227" s="312"/>
      <c r="R227" s="312"/>
      <c r="S227" s="312"/>
      <c r="T227" s="312"/>
      <c r="U227" s="312"/>
      <c r="V227" s="445" t="s">
        <v>487</v>
      </c>
    </row>
    <row r="228" spans="2:22" ht="15" customHeight="1" x14ac:dyDescent="0.2">
      <c r="B228" s="315" t="str">
        <f>'Futsal F'!D67</f>
        <v>FF25</v>
      </c>
      <c r="C228" s="497">
        <f>'Futsal F'!B67</f>
        <v>42482</v>
      </c>
      <c r="D228" s="314" t="str">
        <f>'Futsal F'!C67</f>
        <v>10h00</v>
      </c>
      <c r="E228" s="490" t="s">
        <v>38</v>
      </c>
      <c r="F228" s="316" t="str">
        <f>'Futsal F'!E67</f>
        <v>PAV1 - EUL</v>
      </c>
      <c r="G228" s="316" t="s">
        <v>470</v>
      </c>
      <c r="H228" s="317" t="str">
        <f>'Futsal F'!G67</f>
        <v/>
      </c>
      <c r="I228" s="318" t="str">
        <f>'Futsal F'!I67</f>
        <v/>
      </c>
      <c r="J228" s="322">
        <f>'Futsal F'!J$67</f>
        <v>0</v>
      </c>
      <c r="K228" s="325">
        <f>'Futsal F'!K$67</f>
        <v>0</v>
      </c>
      <c r="L228" s="312"/>
      <c r="M228" s="312"/>
      <c r="N228" s="312"/>
      <c r="O228" s="312"/>
      <c r="P228" s="312"/>
      <c r="Q228" s="312"/>
      <c r="R228" s="312"/>
      <c r="S228" s="312"/>
      <c r="T228" s="312"/>
      <c r="U228" s="312"/>
      <c r="V228" s="445" t="s">
        <v>485</v>
      </c>
    </row>
    <row r="229" spans="2:22" ht="15" customHeight="1" x14ac:dyDescent="0.2">
      <c r="B229" s="315" t="str">
        <f>'Futebol 11 M'!D67</f>
        <v>F25</v>
      </c>
      <c r="C229" s="497">
        <f>'Futebol 11 M'!B67</f>
        <v>42482</v>
      </c>
      <c r="D229" s="314" t="str">
        <f>'Futebol 11 M'!C67</f>
        <v>11h30</v>
      </c>
      <c r="E229" s="490" t="s">
        <v>320</v>
      </c>
      <c r="F229" s="316" t="str">
        <f>'Futebol 11 M'!E67</f>
        <v>EST. HONRA</v>
      </c>
      <c r="G229" s="316" t="s">
        <v>470</v>
      </c>
      <c r="H229" s="317" t="str">
        <f>'Futebol 11 M'!G67</f>
        <v/>
      </c>
      <c r="I229" s="318" t="str">
        <f>'Futebol 11 M'!I67</f>
        <v/>
      </c>
      <c r="J229" s="322">
        <f>'Futebol 11 M'!J$67</f>
        <v>0</v>
      </c>
      <c r="K229" s="325">
        <f>'Futebol 11 M'!K$67</f>
        <v>0</v>
      </c>
      <c r="L229" s="312"/>
      <c r="M229" s="312"/>
      <c r="N229" s="312"/>
      <c r="O229" s="312"/>
      <c r="P229" s="312"/>
      <c r="Q229" s="312"/>
      <c r="R229" s="312"/>
      <c r="S229" s="312"/>
      <c r="T229" s="312"/>
      <c r="U229" s="312"/>
      <c r="V229" s="445" t="s">
        <v>485</v>
      </c>
    </row>
    <row r="230" spans="2:22" ht="15" customHeight="1" x14ac:dyDescent="0.2">
      <c r="B230" s="315" t="str">
        <f>'Futsal F'!D68</f>
        <v>FF26</v>
      </c>
      <c r="C230" s="497">
        <f>'Futsal F'!B68</f>
        <v>42482</v>
      </c>
      <c r="D230" s="314" t="str">
        <f>'Futsal F'!C68</f>
        <v>12h00</v>
      </c>
      <c r="E230" s="490" t="s">
        <v>38</v>
      </c>
      <c r="F230" s="316" t="str">
        <f>'Futsal F'!E68</f>
        <v>PAV1 - EUL</v>
      </c>
      <c r="G230" s="316" t="s">
        <v>470</v>
      </c>
      <c r="H230" s="317" t="str">
        <f>'Futsal F'!G68</f>
        <v/>
      </c>
      <c r="I230" s="318" t="str">
        <f>'Futsal F'!I68</f>
        <v/>
      </c>
      <c r="J230" s="322">
        <f>'Futsal F'!J$68</f>
        <v>0</v>
      </c>
      <c r="K230" s="325">
        <f>'Futsal F'!K$68</f>
        <v>0</v>
      </c>
      <c r="L230" s="312"/>
      <c r="M230" s="312"/>
      <c r="N230" s="312"/>
      <c r="O230" s="312"/>
      <c r="P230" s="312"/>
      <c r="Q230" s="312"/>
      <c r="R230" s="312"/>
      <c r="S230" s="312"/>
      <c r="T230" s="312"/>
      <c r="U230" s="312"/>
      <c r="V230" s="445" t="s">
        <v>484</v>
      </c>
    </row>
    <row r="231" spans="2:22" ht="15" customHeight="1" x14ac:dyDescent="0.2">
      <c r="B231" s="315" t="str">
        <f>'Basquetebol M'!D67</f>
        <v>BM25</v>
      </c>
      <c r="C231" s="497">
        <f>'Basquetebol M'!B67</f>
        <v>42482</v>
      </c>
      <c r="D231" s="314" t="str">
        <f>'Basquetebol M'!C67</f>
        <v>12h00</v>
      </c>
      <c r="E231" s="490" t="s">
        <v>36</v>
      </c>
      <c r="F231" s="316" t="str">
        <f>'Basquetebol M'!E67</f>
        <v>CASAL VISTOSO</v>
      </c>
      <c r="G231" s="316" t="s">
        <v>468</v>
      </c>
      <c r="H231" s="317" t="str">
        <f>'Basquetebol M'!G67</f>
        <v/>
      </c>
      <c r="I231" s="318" t="str">
        <f>'Basquetebol M'!I67</f>
        <v/>
      </c>
      <c r="J231" s="322">
        <f>'Basquetebol M'!J$67</f>
        <v>0</v>
      </c>
      <c r="K231" s="325">
        <f>'Basquetebol M'!K$67</f>
        <v>0</v>
      </c>
      <c r="L231" s="312"/>
      <c r="M231" s="312"/>
      <c r="N231" s="312"/>
      <c r="O231" s="312"/>
      <c r="P231" s="312"/>
      <c r="Q231" s="312"/>
      <c r="R231" s="312"/>
      <c r="S231" s="312"/>
      <c r="T231" s="312"/>
      <c r="U231" s="312"/>
      <c r="V231" s="445" t="s">
        <v>485</v>
      </c>
    </row>
    <row r="232" spans="2:22" x14ac:dyDescent="0.2">
      <c r="B232" s="315" t="str">
        <f>'Basquetebol M'!D68</f>
        <v>BM26</v>
      </c>
      <c r="C232" s="497">
        <f>'Basquetebol M'!B68</f>
        <v>42482</v>
      </c>
      <c r="D232" s="314" t="str">
        <f>'Basquetebol M'!C68</f>
        <v>14h00</v>
      </c>
      <c r="E232" s="490" t="s">
        <v>36</v>
      </c>
      <c r="F232" s="316" t="str">
        <f>'Basquetebol M'!E68</f>
        <v>CASAL VISTOSO</v>
      </c>
      <c r="G232" s="316" t="s">
        <v>468</v>
      </c>
      <c r="H232" s="317" t="str">
        <f>'Basquetebol M'!G68</f>
        <v/>
      </c>
      <c r="I232" s="318" t="str">
        <f>'Basquetebol M'!I68</f>
        <v/>
      </c>
      <c r="J232" s="322">
        <f>'Basquetebol M'!J$68</f>
        <v>0</v>
      </c>
      <c r="K232" s="325">
        <f>'Basquetebol M'!K$68</f>
        <v>0</v>
      </c>
      <c r="L232" s="312"/>
      <c r="M232" s="312"/>
      <c r="N232" s="312"/>
      <c r="O232" s="312"/>
      <c r="P232" s="312"/>
      <c r="Q232" s="312"/>
      <c r="R232" s="312"/>
      <c r="S232" s="312"/>
      <c r="T232" s="312"/>
      <c r="U232" s="312"/>
      <c r="V232" s="445" t="s">
        <v>484</v>
      </c>
    </row>
    <row r="233" spans="2:22" x14ac:dyDescent="0.2">
      <c r="B233" s="315" t="str">
        <f>'Futebol 11 M'!D68</f>
        <v>F26</v>
      </c>
      <c r="C233" s="497">
        <f>'Futebol 11 M'!B68</f>
        <v>42482</v>
      </c>
      <c r="D233" s="314" t="str">
        <f>'Futebol 11 M'!C68</f>
        <v>14h30</v>
      </c>
      <c r="E233" s="490" t="s">
        <v>320</v>
      </c>
      <c r="F233" s="316" t="str">
        <f>'Futebol 11 M'!E68</f>
        <v>EST. HONRA</v>
      </c>
      <c r="G233" s="316" t="s">
        <v>470</v>
      </c>
      <c r="H233" s="317" t="str">
        <f>'Futebol 11 M'!G68</f>
        <v/>
      </c>
      <c r="I233" s="318" t="str">
        <f>'Futebol 11 M'!I68</f>
        <v/>
      </c>
      <c r="J233" s="322">
        <f>'Futebol 11 M'!J$68</f>
        <v>0</v>
      </c>
      <c r="K233" s="325">
        <f>'Futebol 11 M'!K$68</f>
        <v>0</v>
      </c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445" t="s">
        <v>484</v>
      </c>
    </row>
    <row r="234" spans="2:22" x14ac:dyDescent="0.2">
      <c r="B234" s="315" t="str">
        <f>'Andebol F'!D47</f>
        <v>AF15</v>
      </c>
      <c r="C234" s="497">
        <f>'Andebol F'!B47</f>
        <v>42482</v>
      </c>
      <c r="D234" s="314" t="str">
        <f>'Andebol F'!C47</f>
        <v>15h00</v>
      </c>
      <c r="E234" s="490" t="s">
        <v>24</v>
      </c>
      <c r="F234" s="316" t="str">
        <f>'Andebol F'!E47</f>
        <v>PAV1 - EUL</v>
      </c>
      <c r="G234" s="316" t="s">
        <v>470</v>
      </c>
      <c r="H234" s="317" t="str">
        <f>'Andebol F'!G47</f>
        <v/>
      </c>
      <c r="I234" s="318" t="str">
        <f>'Andebol F'!I47</f>
        <v/>
      </c>
      <c r="J234" s="322">
        <f>'Andebol F'!$J47</f>
        <v>0</v>
      </c>
      <c r="K234" s="323">
        <f>'Andebol F'!$K47</f>
        <v>0</v>
      </c>
      <c r="L234" s="312"/>
      <c r="M234" s="312"/>
      <c r="N234" s="312"/>
      <c r="O234" s="312"/>
      <c r="P234" s="312"/>
      <c r="Q234" s="312"/>
      <c r="R234" s="312"/>
      <c r="S234" s="312"/>
      <c r="T234" s="312"/>
      <c r="U234" s="312"/>
      <c r="V234" s="445" t="s">
        <v>485</v>
      </c>
    </row>
    <row r="235" spans="2:22" x14ac:dyDescent="0.2">
      <c r="B235" s="315" t="str">
        <f>'Voleibol F'!C68</f>
        <v>VF25</v>
      </c>
      <c r="C235" s="497">
        <f>'Voleibol F'!A68</f>
        <v>42482</v>
      </c>
      <c r="D235" s="314" t="str">
        <f>'Voleibol F'!B68</f>
        <v>17h00</v>
      </c>
      <c r="E235" s="490" t="s">
        <v>40</v>
      </c>
      <c r="F235" s="316" t="str">
        <f>'Voleibol F'!D68</f>
        <v>CASAL VISTOSO</v>
      </c>
      <c r="G235" s="316" t="s">
        <v>468</v>
      </c>
      <c r="H235" s="317">
        <f>'Voleibol F'!F68</f>
        <v>0</v>
      </c>
      <c r="I235" s="318">
        <f>'Voleibol F'!H68</f>
        <v>0</v>
      </c>
      <c r="J235" s="322">
        <f>'Voleibol F'!S$68</f>
        <v>0</v>
      </c>
      <c r="K235" s="325">
        <f>'Voleibol F'!T$68</f>
        <v>0</v>
      </c>
      <c r="L235" s="324">
        <f>'Voleibol F'!I$68</f>
        <v>0</v>
      </c>
      <c r="M235" s="324">
        <f>'Voleibol F'!J$68</f>
        <v>0</v>
      </c>
      <c r="N235" s="324">
        <f>'Voleibol F'!K$68</f>
        <v>0</v>
      </c>
      <c r="O235" s="324">
        <f>'Voleibol F'!L$68</f>
        <v>0</v>
      </c>
      <c r="P235" s="324">
        <f>'Voleibol F'!M$68</f>
        <v>0</v>
      </c>
      <c r="Q235" s="324">
        <f>'Voleibol F'!N$68</f>
        <v>0</v>
      </c>
      <c r="R235" s="324">
        <f>'Voleibol F'!O$68</f>
        <v>0</v>
      </c>
      <c r="S235" s="324">
        <f>'Voleibol F'!P$68</f>
        <v>0</v>
      </c>
      <c r="T235" s="324">
        <f>'Voleibol F'!Q$68</f>
        <v>0</v>
      </c>
      <c r="U235" s="324">
        <f>'Voleibol F'!R$68</f>
        <v>0</v>
      </c>
      <c r="V235" s="445" t="s">
        <v>485</v>
      </c>
    </row>
    <row r="236" spans="2:22" x14ac:dyDescent="0.2">
      <c r="B236" s="315" t="str">
        <f>'Andebol F'!D48</f>
        <v>AF16</v>
      </c>
      <c r="C236" s="497">
        <f>'Andebol F'!B48</f>
        <v>42482</v>
      </c>
      <c r="D236" s="314" t="str">
        <f>'Andebol F'!C48</f>
        <v>17h00</v>
      </c>
      <c r="E236" s="490" t="s">
        <v>24</v>
      </c>
      <c r="F236" s="316" t="str">
        <f>'Andebol F'!E48</f>
        <v>PAV1 - EUL</v>
      </c>
      <c r="G236" s="316" t="s">
        <v>470</v>
      </c>
      <c r="H236" s="317" t="str">
        <f>'Andebol F'!G48</f>
        <v/>
      </c>
      <c r="I236" s="318" t="str">
        <f>'Andebol F'!I48</f>
        <v/>
      </c>
      <c r="J236" s="322">
        <f>'Andebol F'!$J48</f>
        <v>0</v>
      </c>
      <c r="K236" s="323">
        <f>'Andebol F'!$K48</f>
        <v>0</v>
      </c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445" t="s">
        <v>484</v>
      </c>
    </row>
    <row r="237" spans="2:22" x14ac:dyDescent="0.2">
      <c r="B237" s="315" t="str">
        <f>'Voleibol F'!C69</f>
        <v>VF26</v>
      </c>
      <c r="C237" s="497">
        <f>'Voleibol F'!A69</f>
        <v>42482</v>
      </c>
      <c r="D237" s="314" t="str">
        <f>'Voleibol F'!B69</f>
        <v>19h00</v>
      </c>
      <c r="E237" s="490" t="s">
        <v>40</v>
      </c>
      <c r="F237" s="316" t="str">
        <f>'Voleibol F'!D69</f>
        <v>CASAL VISTOSO</v>
      </c>
      <c r="G237" s="316" t="s">
        <v>468</v>
      </c>
      <c r="H237" s="317">
        <f>'Voleibol F'!F69</f>
        <v>0</v>
      </c>
      <c r="I237" s="318">
        <f>'Voleibol F'!H69</f>
        <v>0</v>
      </c>
      <c r="J237" s="322">
        <f>'Voleibol F'!S$69</f>
        <v>0</v>
      </c>
      <c r="K237" s="325">
        <f>'Voleibol F'!T$69</f>
        <v>0</v>
      </c>
      <c r="L237" s="324">
        <f>'Voleibol F'!I$69</f>
        <v>0</v>
      </c>
      <c r="M237" s="324">
        <f>'Voleibol F'!J$69</f>
        <v>0</v>
      </c>
      <c r="N237" s="324">
        <f>'Voleibol F'!K$69</f>
        <v>0</v>
      </c>
      <c r="O237" s="324">
        <f>'Voleibol F'!L$69</f>
        <v>0</v>
      </c>
      <c r="P237" s="324">
        <f>'Voleibol F'!M$69</f>
        <v>0</v>
      </c>
      <c r="Q237" s="324">
        <f>'Voleibol F'!N$69</f>
        <v>0</v>
      </c>
      <c r="R237" s="324">
        <f>'Voleibol F'!O$69</f>
        <v>0</v>
      </c>
      <c r="S237" s="324">
        <f>'Voleibol F'!P$69</f>
        <v>0</v>
      </c>
      <c r="T237" s="324">
        <f>'Voleibol F'!Q$69</f>
        <v>0</v>
      </c>
      <c r="U237" s="324">
        <f>'Voleibol F'!R$69</f>
        <v>0</v>
      </c>
      <c r="V237" s="445" t="s">
        <v>484</v>
      </c>
    </row>
    <row r="238" spans="2:22" x14ac:dyDescent="0.2">
      <c r="B238" s="458" t="str">
        <f>'Corfebol mx'!D13</f>
        <v>CA1</v>
      </c>
      <c r="C238" s="498">
        <f>'Corfebol mx'!B13</f>
        <v>42483</v>
      </c>
      <c r="D238" s="459" t="str">
        <f>'Corfebol mx'!C13</f>
        <v>10h00</v>
      </c>
      <c r="E238" s="491" t="s">
        <v>554</v>
      </c>
      <c r="F238" s="458" t="str">
        <f>'Corfebol mx'!E13</f>
        <v>PAV1 - EUL - A</v>
      </c>
      <c r="G238" s="316" t="s">
        <v>470</v>
      </c>
      <c r="H238" s="460" t="str">
        <f>'Corfebol mx'!G13</f>
        <v>NOVA3</v>
      </c>
      <c r="I238" s="461" t="str">
        <f>'Corfebol mx'!I13</f>
        <v>AAUAv1</v>
      </c>
      <c r="J238" s="484">
        <f>'Corfebol mx'!J13</f>
        <v>0</v>
      </c>
      <c r="K238" s="485">
        <f>'Corfebol mx'!K13</f>
        <v>0</v>
      </c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445" t="s">
        <v>486</v>
      </c>
    </row>
    <row r="239" spans="2:22" x14ac:dyDescent="0.2">
      <c r="B239" s="458" t="str">
        <f>'Corfebol mx'!D14</f>
        <v>CA2</v>
      </c>
      <c r="C239" s="498">
        <f>'Corfebol mx'!B14</f>
        <v>42483</v>
      </c>
      <c r="D239" s="459" t="str">
        <f>'Corfebol mx'!C14</f>
        <v>10h00</v>
      </c>
      <c r="E239" s="491" t="s">
        <v>554</v>
      </c>
      <c r="F239" s="458" t="str">
        <f>'Corfebol mx'!E14</f>
        <v>PAV1 - EUL - B</v>
      </c>
      <c r="G239" s="316" t="s">
        <v>470</v>
      </c>
      <c r="H239" s="460" t="str">
        <f>'Corfebol mx'!G14</f>
        <v>AEIST2</v>
      </c>
      <c r="I239" s="461" t="str">
        <f>'Corfebol mx'!I14</f>
        <v>NOVA4</v>
      </c>
      <c r="J239" s="484">
        <f>'Corfebol mx'!J14</f>
        <v>0</v>
      </c>
      <c r="K239" s="485">
        <f>'Corfebol mx'!K14</f>
        <v>0</v>
      </c>
      <c r="L239" s="312"/>
      <c r="M239" s="312"/>
      <c r="N239" s="312"/>
      <c r="O239" s="312"/>
      <c r="P239" s="312"/>
      <c r="Q239" s="312"/>
      <c r="R239" s="312"/>
      <c r="S239" s="312"/>
      <c r="T239" s="312"/>
      <c r="U239" s="312"/>
      <c r="V239" s="445" t="s">
        <v>486</v>
      </c>
    </row>
    <row r="240" spans="2:22" x14ac:dyDescent="0.2">
      <c r="B240" s="458" t="str">
        <f>'Corfebol mx'!D34</f>
        <v>CB1</v>
      </c>
      <c r="C240" s="498">
        <f>'Corfebol mx'!B34</f>
        <v>42483</v>
      </c>
      <c r="D240" s="459" t="str">
        <f>'Corfebol mx'!C34</f>
        <v>10h15</v>
      </c>
      <c r="E240" s="491" t="s">
        <v>554</v>
      </c>
      <c r="F240" s="458" t="str">
        <f>'Corfebol mx'!E34</f>
        <v>PAV1 - EUL - A</v>
      </c>
      <c r="G240" s="316" t="s">
        <v>470</v>
      </c>
      <c r="H240" s="460" t="str">
        <f>'Corfebol mx'!G34</f>
        <v>NOVA2</v>
      </c>
      <c r="I240" s="461" t="str">
        <f>'Corfebol mx'!I34</f>
        <v>NOVA1</v>
      </c>
      <c r="J240" s="484">
        <f>'Corfebol mx'!J34</f>
        <v>0</v>
      </c>
      <c r="K240" s="485">
        <f>'Corfebol mx'!K34</f>
        <v>0</v>
      </c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445" t="s">
        <v>486</v>
      </c>
    </row>
    <row r="241" spans="2:22" x14ac:dyDescent="0.2">
      <c r="B241" s="458" t="str">
        <f>'Corfebol mx'!D35</f>
        <v>CB2</v>
      </c>
      <c r="C241" s="498">
        <f>'Corfebol mx'!B35</f>
        <v>42483</v>
      </c>
      <c r="D241" s="459" t="str">
        <f>'Corfebol mx'!C35</f>
        <v>10h15</v>
      </c>
      <c r="E241" s="491" t="s">
        <v>554</v>
      </c>
      <c r="F241" s="458" t="str">
        <f>'Corfebol mx'!E35</f>
        <v>PAV1 - EUL - B</v>
      </c>
      <c r="G241" s="316" t="s">
        <v>470</v>
      </c>
      <c r="H241" s="460" t="str">
        <f>'Corfebol mx'!G35</f>
        <v>AAUAv2</v>
      </c>
      <c r="I241" s="461" t="str">
        <f>'Corfebol mx'!I35</f>
        <v>AEIST1</v>
      </c>
      <c r="J241" s="484">
        <f>'Corfebol mx'!J35</f>
        <v>0</v>
      </c>
      <c r="K241" s="485">
        <f>'Corfebol mx'!K35</f>
        <v>0</v>
      </c>
      <c r="L241" s="312"/>
      <c r="M241" s="312"/>
      <c r="N241" s="312"/>
      <c r="O241" s="312"/>
      <c r="P241" s="312"/>
      <c r="Q241" s="312"/>
      <c r="R241" s="312"/>
      <c r="S241" s="312"/>
      <c r="T241" s="312"/>
      <c r="U241" s="312"/>
      <c r="V241" s="445" t="s">
        <v>486</v>
      </c>
    </row>
    <row r="242" spans="2:22" x14ac:dyDescent="0.2">
      <c r="B242" s="458" t="str">
        <f>'Corfebol mx'!D15</f>
        <v>CA3</v>
      </c>
      <c r="C242" s="498">
        <f>'Corfebol mx'!B15</f>
        <v>42483</v>
      </c>
      <c r="D242" s="459" t="str">
        <f>'Corfebol mx'!C15</f>
        <v>10h30</v>
      </c>
      <c r="E242" s="491" t="s">
        <v>554</v>
      </c>
      <c r="F242" s="458" t="str">
        <f>'Corfebol mx'!E15</f>
        <v>PAV1 - EUL - A</v>
      </c>
      <c r="G242" s="316" t="s">
        <v>470</v>
      </c>
      <c r="H242" s="460" t="str">
        <f>'Corfebol mx'!G15</f>
        <v>AAUAv3</v>
      </c>
      <c r="I242" s="461" t="str">
        <f>'Corfebol mx'!I15</f>
        <v>NOVA3</v>
      </c>
      <c r="J242" s="484">
        <f>'Corfebol mx'!J15</f>
        <v>0</v>
      </c>
      <c r="K242" s="485">
        <f>'Corfebol mx'!K15</f>
        <v>0</v>
      </c>
      <c r="L242" s="312"/>
      <c r="M242" s="312"/>
      <c r="N242" s="312"/>
      <c r="O242" s="312"/>
      <c r="P242" s="312"/>
      <c r="Q242" s="312"/>
      <c r="R242" s="312"/>
      <c r="S242" s="312"/>
      <c r="T242" s="312"/>
      <c r="U242" s="312"/>
      <c r="V242" s="445" t="s">
        <v>486</v>
      </c>
    </row>
    <row r="243" spans="2:22" x14ac:dyDescent="0.2">
      <c r="B243" s="458" t="str">
        <f>'Corfebol mx'!D16</f>
        <v>CA4</v>
      </c>
      <c r="C243" s="498">
        <f>'Corfebol mx'!B16</f>
        <v>42483</v>
      </c>
      <c r="D243" s="459" t="str">
        <f>'Corfebol mx'!C16</f>
        <v>10h30</v>
      </c>
      <c r="E243" s="491" t="s">
        <v>554</v>
      </c>
      <c r="F243" s="458" t="str">
        <f>'Corfebol mx'!E16</f>
        <v>PAV1 - EUL - B</v>
      </c>
      <c r="G243" s="316" t="s">
        <v>470</v>
      </c>
      <c r="H243" s="460" t="str">
        <f>'Corfebol mx'!G16</f>
        <v>AAUAv1</v>
      </c>
      <c r="I243" s="461" t="str">
        <f>'Corfebol mx'!I16</f>
        <v>AEIST2</v>
      </c>
      <c r="J243" s="484">
        <f>'Corfebol mx'!J16</f>
        <v>0</v>
      </c>
      <c r="K243" s="485">
        <f>'Corfebol mx'!K16</f>
        <v>0</v>
      </c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445" t="s">
        <v>486</v>
      </c>
    </row>
    <row r="244" spans="2:22" x14ac:dyDescent="0.2">
      <c r="B244" s="458" t="str">
        <f>'Corfebol mx'!D36</f>
        <v>CB3</v>
      </c>
      <c r="C244" s="498">
        <f>'Corfebol mx'!B36</f>
        <v>42483</v>
      </c>
      <c r="D244" s="459" t="str">
        <f>'Corfebol mx'!C36</f>
        <v>10h45</v>
      </c>
      <c r="E244" s="491" t="s">
        <v>554</v>
      </c>
      <c r="F244" s="458" t="str">
        <f>'Corfebol mx'!E36</f>
        <v>PAV1 - EUL - A</v>
      </c>
      <c r="G244" s="316" t="s">
        <v>470</v>
      </c>
      <c r="H244" s="460" t="str">
        <f>'Corfebol mx'!G36</f>
        <v>NOVA5</v>
      </c>
      <c r="I244" s="461" t="str">
        <f>'Corfebol mx'!I36</f>
        <v>NOVA2</v>
      </c>
      <c r="J244" s="484">
        <f>'Corfebol mx'!J36</f>
        <v>0</v>
      </c>
      <c r="K244" s="485">
        <f>'Corfebol mx'!K36</f>
        <v>0</v>
      </c>
      <c r="L244" s="312"/>
      <c r="M244" s="312"/>
      <c r="N244" s="312"/>
      <c r="O244" s="312"/>
      <c r="P244" s="312"/>
      <c r="Q244" s="312"/>
      <c r="R244" s="312"/>
      <c r="S244" s="312"/>
      <c r="T244" s="312"/>
      <c r="U244" s="312"/>
      <c r="V244" s="445" t="s">
        <v>486</v>
      </c>
    </row>
    <row r="245" spans="2:22" x14ac:dyDescent="0.2">
      <c r="B245" s="458" t="str">
        <f>'Corfebol mx'!D37</f>
        <v>CB4</v>
      </c>
      <c r="C245" s="498">
        <f>'Corfebol mx'!B37</f>
        <v>42483</v>
      </c>
      <c r="D245" s="459" t="str">
        <f>'Corfebol mx'!C37</f>
        <v>10h45</v>
      </c>
      <c r="E245" s="491" t="s">
        <v>554</v>
      </c>
      <c r="F245" s="458" t="str">
        <f>'Corfebol mx'!E37</f>
        <v>PAV1 - EUL - B</v>
      </c>
      <c r="G245" s="316" t="s">
        <v>470</v>
      </c>
      <c r="H245" s="460" t="str">
        <f>'Corfebol mx'!G37</f>
        <v>NOVA1</v>
      </c>
      <c r="I245" s="461" t="str">
        <f>'Corfebol mx'!I37</f>
        <v>AAUAv2</v>
      </c>
      <c r="J245" s="484">
        <f>'Corfebol mx'!J37</f>
        <v>0</v>
      </c>
      <c r="K245" s="485">
        <f>'Corfebol mx'!K37</f>
        <v>0</v>
      </c>
      <c r="L245" s="312"/>
      <c r="M245" s="312"/>
      <c r="N245" s="312"/>
      <c r="O245" s="312"/>
      <c r="P245" s="312"/>
      <c r="Q245" s="312"/>
      <c r="R245" s="312"/>
      <c r="S245" s="312"/>
      <c r="T245" s="312"/>
      <c r="U245" s="312"/>
      <c r="V245" s="445" t="s">
        <v>486</v>
      </c>
    </row>
    <row r="246" spans="2:22" x14ac:dyDescent="0.2">
      <c r="B246" s="458" t="str">
        <f>'Corfebol mx'!D17</f>
        <v>CA5</v>
      </c>
      <c r="C246" s="498">
        <f>'Corfebol mx'!B17</f>
        <v>42483</v>
      </c>
      <c r="D246" s="459" t="str">
        <f>'Corfebol mx'!C17</f>
        <v>11h15</v>
      </c>
      <c r="E246" s="491" t="s">
        <v>554</v>
      </c>
      <c r="F246" s="458" t="str">
        <f>'Corfebol mx'!E17</f>
        <v>PAV1 - EUL - B</v>
      </c>
      <c r="G246" s="316" t="s">
        <v>470</v>
      </c>
      <c r="H246" s="460" t="str">
        <f>'Corfebol mx'!G17</f>
        <v>AAUAv3</v>
      </c>
      <c r="I246" s="461" t="str">
        <f>'Corfebol mx'!I17</f>
        <v>NOVA4</v>
      </c>
      <c r="J246" s="484">
        <f>'Corfebol mx'!J17</f>
        <v>0</v>
      </c>
      <c r="K246" s="485">
        <f>'Corfebol mx'!K17</f>
        <v>0</v>
      </c>
      <c r="L246" s="312"/>
      <c r="M246" s="312"/>
      <c r="N246" s="312"/>
      <c r="O246" s="312"/>
      <c r="P246" s="312"/>
      <c r="Q246" s="312"/>
      <c r="R246" s="312"/>
      <c r="S246" s="312"/>
      <c r="T246" s="312"/>
      <c r="U246" s="312"/>
      <c r="V246" s="445" t="s">
        <v>486</v>
      </c>
    </row>
    <row r="247" spans="2:22" x14ac:dyDescent="0.2">
      <c r="B247" s="458" t="str">
        <f>'Corfebol mx'!D18</f>
        <v>CA6</v>
      </c>
      <c r="C247" s="498">
        <f>'Corfebol mx'!B18</f>
        <v>42483</v>
      </c>
      <c r="D247" s="459" t="str">
        <f>'Corfebol mx'!C18</f>
        <v>11h15</v>
      </c>
      <c r="E247" s="491" t="s">
        <v>554</v>
      </c>
      <c r="F247" s="458" t="str">
        <f>'Corfebol mx'!E18</f>
        <v>PAV1 - EUL - A</v>
      </c>
      <c r="G247" s="316" t="s">
        <v>470</v>
      </c>
      <c r="H247" s="460" t="str">
        <f>'Corfebol mx'!G18</f>
        <v>NOVA3</v>
      </c>
      <c r="I247" s="461" t="str">
        <f>'Corfebol mx'!I18</f>
        <v>AEIST2</v>
      </c>
      <c r="J247" s="484">
        <f>'Corfebol mx'!J18</f>
        <v>0</v>
      </c>
      <c r="K247" s="485">
        <f>'Corfebol mx'!K18</f>
        <v>0</v>
      </c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445" t="s">
        <v>486</v>
      </c>
    </row>
    <row r="248" spans="2:22" x14ac:dyDescent="0.2">
      <c r="B248" s="458" t="str">
        <f>'Corfebol mx'!D38</f>
        <v>CB5</v>
      </c>
      <c r="C248" s="498">
        <f>'Corfebol mx'!B38</f>
        <v>42483</v>
      </c>
      <c r="D248" s="459" t="str">
        <f>'Corfebol mx'!C38</f>
        <v>11h30</v>
      </c>
      <c r="E248" s="491" t="s">
        <v>554</v>
      </c>
      <c r="F248" s="458" t="str">
        <f>'Corfebol mx'!E38</f>
        <v>PAV1 - EUL - B</v>
      </c>
      <c r="G248" s="316" t="s">
        <v>470</v>
      </c>
      <c r="H248" s="460" t="str">
        <f>'Corfebol mx'!G38</f>
        <v>NOVA5</v>
      </c>
      <c r="I248" s="461" t="str">
        <f>'Corfebol mx'!I38</f>
        <v>AEIST1</v>
      </c>
      <c r="J248" s="484">
        <f>'Corfebol mx'!J38</f>
        <v>0</v>
      </c>
      <c r="K248" s="485">
        <f>'Corfebol mx'!K38</f>
        <v>0</v>
      </c>
      <c r="L248" s="312"/>
      <c r="M248" s="312"/>
      <c r="N248" s="312"/>
      <c r="O248" s="312"/>
      <c r="P248" s="312"/>
      <c r="Q248" s="312"/>
      <c r="R248" s="312"/>
      <c r="S248" s="312"/>
      <c r="T248" s="312"/>
      <c r="U248" s="312"/>
      <c r="V248" s="445" t="s">
        <v>486</v>
      </c>
    </row>
    <row r="249" spans="2:22" x14ac:dyDescent="0.2">
      <c r="B249" s="458" t="str">
        <f>'Corfebol mx'!D39</f>
        <v>CB6</v>
      </c>
      <c r="C249" s="498">
        <f>'Corfebol mx'!B39</f>
        <v>42483</v>
      </c>
      <c r="D249" s="459" t="str">
        <f>'Corfebol mx'!C39</f>
        <v>11h30</v>
      </c>
      <c r="E249" s="491" t="s">
        <v>554</v>
      </c>
      <c r="F249" s="458" t="str">
        <f>'Corfebol mx'!E39</f>
        <v>PAV1 - EUL - A</v>
      </c>
      <c r="G249" s="316" t="s">
        <v>470</v>
      </c>
      <c r="H249" s="460" t="str">
        <f>'Corfebol mx'!G39</f>
        <v>NOVA2</v>
      </c>
      <c r="I249" s="461" t="str">
        <f>'Corfebol mx'!I39</f>
        <v>AAUAv2</v>
      </c>
      <c r="J249" s="484">
        <f>'Corfebol mx'!J39</f>
        <v>0</v>
      </c>
      <c r="K249" s="485">
        <f>'Corfebol mx'!K39</f>
        <v>0</v>
      </c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445" t="s">
        <v>486</v>
      </c>
    </row>
    <row r="250" spans="2:22" x14ac:dyDescent="0.2">
      <c r="B250" s="458" t="str">
        <f>'Corfebol mx'!D19</f>
        <v>CA7</v>
      </c>
      <c r="C250" s="498">
        <f>'Corfebol mx'!B19</f>
        <v>42483</v>
      </c>
      <c r="D250" s="459" t="str">
        <f>'Corfebol mx'!C19</f>
        <v>12h00</v>
      </c>
      <c r="E250" s="491" t="s">
        <v>554</v>
      </c>
      <c r="F250" s="458" t="str">
        <f>'Corfebol mx'!E19</f>
        <v>PAV1 - EUL - B</v>
      </c>
      <c r="G250" s="316" t="s">
        <v>470</v>
      </c>
      <c r="H250" s="460" t="str">
        <f>'Corfebol mx'!G19</f>
        <v>NOVA4</v>
      </c>
      <c r="I250" s="461" t="str">
        <f>'Corfebol mx'!I19</f>
        <v>AAUAv1</v>
      </c>
      <c r="J250" s="484">
        <f>'Corfebol mx'!J19</f>
        <v>0</v>
      </c>
      <c r="K250" s="485">
        <f>'Corfebol mx'!K19</f>
        <v>0</v>
      </c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445" t="s">
        <v>486</v>
      </c>
    </row>
    <row r="251" spans="2:22" x14ac:dyDescent="0.2">
      <c r="B251" s="458" t="str">
        <f>'Corfebol mx'!D20</f>
        <v>CA8</v>
      </c>
      <c r="C251" s="498">
        <f>'Corfebol mx'!B20</f>
        <v>42483</v>
      </c>
      <c r="D251" s="459" t="str">
        <f>'Corfebol mx'!C20</f>
        <v>12h00</v>
      </c>
      <c r="E251" s="491" t="s">
        <v>554</v>
      </c>
      <c r="F251" s="458" t="str">
        <f>'Corfebol mx'!E20</f>
        <v>PAV1 - EUL - A</v>
      </c>
      <c r="G251" s="316" t="s">
        <v>470</v>
      </c>
      <c r="H251" s="460" t="str">
        <f>'Corfebol mx'!G20</f>
        <v>AEIST2</v>
      </c>
      <c r="I251" s="461" t="str">
        <f>'Corfebol mx'!I20</f>
        <v>AAUAv3</v>
      </c>
      <c r="J251" s="484">
        <f>'Corfebol mx'!J20</f>
        <v>0</v>
      </c>
      <c r="K251" s="485">
        <f>'Corfebol mx'!K20</f>
        <v>0</v>
      </c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445" t="s">
        <v>486</v>
      </c>
    </row>
    <row r="252" spans="2:22" x14ac:dyDescent="0.2">
      <c r="B252" s="458" t="str">
        <f>'Corfebol mx'!D40</f>
        <v>CB7</v>
      </c>
      <c r="C252" s="498">
        <f>'Corfebol mx'!B40</f>
        <v>42483</v>
      </c>
      <c r="D252" s="459" t="str">
        <f>'Corfebol mx'!C40</f>
        <v>12h15</v>
      </c>
      <c r="E252" s="491" t="s">
        <v>554</v>
      </c>
      <c r="F252" s="458" t="str">
        <f>'Corfebol mx'!E40</f>
        <v>PAV1 - EUL - B</v>
      </c>
      <c r="G252" s="316" t="s">
        <v>470</v>
      </c>
      <c r="H252" s="460" t="str">
        <f>'Corfebol mx'!G40</f>
        <v>AEIST1</v>
      </c>
      <c r="I252" s="461" t="str">
        <f>'Corfebol mx'!I40</f>
        <v>NOVA1</v>
      </c>
      <c r="J252" s="484">
        <f>'Corfebol mx'!J40</f>
        <v>0</v>
      </c>
      <c r="K252" s="485">
        <f>'Corfebol mx'!K40</f>
        <v>0</v>
      </c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445" t="s">
        <v>486</v>
      </c>
    </row>
    <row r="253" spans="2:22" x14ac:dyDescent="0.2">
      <c r="B253" s="458" t="str">
        <f>'Corfebol mx'!D41</f>
        <v>CB8</v>
      </c>
      <c r="C253" s="498">
        <f>'Corfebol mx'!B41</f>
        <v>42483</v>
      </c>
      <c r="D253" s="459" t="str">
        <f>'Corfebol mx'!C41</f>
        <v>12h15</v>
      </c>
      <c r="E253" s="491" t="s">
        <v>554</v>
      </c>
      <c r="F253" s="458" t="str">
        <f>'Corfebol mx'!E41</f>
        <v>PAV1 - EUL - A</v>
      </c>
      <c r="G253" s="316" t="s">
        <v>470</v>
      </c>
      <c r="H253" s="460" t="str">
        <f>'Corfebol mx'!G41</f>
        <v>AAUAv2</v>
      </c>
      <c r="I253" s="461" t="str">
        <f>'Corfebol mx'!I41</f>
        <v>NOVA5</v>
      </c>
      <c r="J253" s="484">
        <f>'Corfebol mx'!J41</f>
        <v>0</v>
      </c>
      <c r="K253" s="485">
        <f>'Corfebol mx'!K41</f>
        <v>0</v>
      </c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445" t="s">
        <v>486</v>
      </c>
    </row>
    <row r="254" spans="2:22" x14ac:dyDescent="0.2">
      <c r="B254" s="458" t="str">
        <f>'Corfebol mx'!D21</f>
        <v>CA9</v>
      </c>
      <c r="C254" s="498">
        <f>'Corfebol mx'!B21</f>
        <v>42483</v>
      </c>
      <c r="D254" s="459" t="str">
        <f>'Corfebol mx'!C21</f>
        <v>12h30</v>
      </c>
      <c r="E254" s="491" t="s">
        <v>554</v>
      </c>
      <c r="F254" s="458" t="str">
        <f>'Corfebol mx'!E21</f>
        <v>PAV1 - EUL - A</v>
      </c>
      <c r="G254" s="316" t="s">
        <v>470</v>
      </c>
      <c r="H254" s="460" t="str">
        <f>'Corfebol mx'!G21</f>
        <v>NOVA4</v>
      </c>
      <c r="I254" s="461" t="str">
        <f>'Corfebol mx'!I21</f>
        <v>NOVA3</v>
      </c>
      <c r="J254" s="484">
        <f>'Corfebol mx'!J21</f>
        <v>0</v>
      </c>
      <c r="K254" s="485">
        <f>'Corfebol mx'!K21</f>
        <v>0</v>
      </c>
      <c r="L254" s="312"/>
      <c r="M254" s="312"/>
      <c r="N254" s="312"/>
      <c r="O254" s="312"/>
      <c r="P254" s="312"/>
      <c r="Q254" s="312"/>
      <c r="R254" s="312"/>
      <c r="S254" s="312"/>
      <c r="T254" s="312"/>
      <c r="U254" s="312"/>
      <c r="V254" s="445" t="s">
        <v>486</v>
      </c>
    </row>
    <row r="255" spans="2:22" x14ac:dyDescent="0.2">
      <c r="B255" s="458" t="str">
        <f>'Corfebol mx'!D22</f>
        <v>CA10</v>
      </c>
      <c r="C255" s="498">
        <f>'Corfebol mx'!B22</f>
        <v>42483</v>
      </c>
      <c r="D255" s="459" t="str">
        <f>'Corfebol mx'!C22</f>
        <v>12h30</v>
      </c>
      <c r="E255" s="491" t="s">
        <v>554</v>
      </c>
      <c r="F255" s="458" t="str">
        <f>'Corfebol mx'!E22</f>
        <v>PAV1 - EUL - B</v>
      </c>
      <c r="G255" s="316" t="s">
        <v>470</v>
      </c>
      <c r="H255" s="460" t="str">
        <f>'Corfebol mx'!G22</f>
        <v>AAUAv1</v>
      </c>
      <c r="I255" s="461" t="str">
        <f>'Corfebol mx'!I22</f>
        <v>AAUAv3</v>
      </c>
      <c r="J255" s="484">
        <f>'Corfebol mx'!J22</f>
        <v>0</v>
      </c>
      <c r="K255" s="485">
        <f>'Corfebol mx'!K22</f>
        <v>0</v>
      </c>
      <c r="L255" s="312"/>
      <c r="M255" s="312"/>
      <c r="N255" s="312"/>
      <c r="O255" s="312"/>
      <c r="P255" s="312"/>
      <c r="Q255" s="312"/>
      <c r="R255" s="312"/>
      <c r="S255" s="312"/>
      <c r="T255" s="312"/>
      <c r="U255" s="312"/>
      <c r="V255" s="445" t="s">
        <v>486</v>
      </c>
    </row>
    <row r="256" spans="2:22" x14ac:dyDescent="0.2">
      <c r="B256" s="458" t="str">
        <f>'Corfebol mx'!D42</f>
        <v>CB9</v>
      </c>
      <c r="C256" s="498">
        <f>'Corfebol mx'!B42</f>
        <v>42483</v>
      </c>
      <c r="D256" s="459" t="str">
        <f>'Corfebol mx'!C42</f>
        <v>12h45</v>
      </c>
      <c r="E256" s="491" t="s">
        <v>554</v>
      </c>
      <c r="F256" s="458" t="str">
        <f>'Corfebol mx'!E42</f>
        <v>PAV1 - EUL - A</v>
      </c>
      <c r="G256" s="316" t="s">
        <v>470</v>
      </c>
      <c r="H256" s="460" t="str">
        <f>'Corfebol mx'!G42</f>
        <v>AEIST1</v>
      </c>
      <c r="I256" s="461" t="str">
        <f>'Corfebol mx'!I42</f>
        <v>NOVA2</v>
      </c>
      <c r="J256" s="484">
        <f>'Corfebol mx'!J42</f>
        <v>0</v>
      </c>
      <c r="K256" s="485">
        <f>'Corfebol mx'!K42</f>
        <v>0</v>
      </c>
      <c r="L256" s="312"/>
      <c r="M256" s="312"/>
      <c r="N256" s="312"/>
      <c r="O256" s="312"/>
      <c r="P256" s="312"/>
      <c r="Q256" s="312"/>
      <c r="R256" s="312"/>
      <c r="S256" s="312"/>
      <c r="T256" s="312"/>
      <c r="U256" s="312"/>
      <c r="V256" s="445" t="s">
        <v>486</v>
      </c>
    </row>
    <row r="257" spans="2:22" x14ac:dyDescent="0.2">
      <c r="B257" s="458" t="str">
        <f>'Corfebol mx'!D43</f>
        <v>CB10</v>
      </c>
      <c r="C257" s="498">
        <f>'Corfebol mx'!B43</f>
        <v>42483</v>
      </c>
      <c r="D257" s="459" t="str">
        <f>'Corfebol mx'!C43</f>
        <v>12h45</v>
      </c>
      <c r="E257" s="491" t="s">
        <v>554</v>
      </c>
      <c r="F257" s="458" t="str">
        <f>'Corfebol mx'!E43</f>
        <v>PAV1 - EUL - B</v>
      </c>
      <c r="G257" s="316" t="s">
        <v>470</v>
      </c>
      <c r="H257" s="460" t="str">
        <f>'Corfebol mx'!G43</f>
        <v>NOVA1</v>
      </c>
      <c r="I257" s="461" t="str">
        <f>'Corfebol mx'!I43</f>
        <v>NOVA5</v>
      </c>
      <c r="J257" s="484">
        <f>'Corfebol mx'!J43</f>
        <v>0</v>
      </c>
      <c r="K257" s="485">
        <f>'Corfebol mx'!K43</f>
        <v>0</v>
      </c>
      <c r="L257" s="312"/>
      <c r="M257" s="312"/>
      <c r="N257" s="312"/>
      <c r="O257" s="312"/>
      <c r="P257" s="312"/>
      <c r="Q257" s="312"/>
      <c r="R257" s="312"/>
      <c r="S257" s="312"/>
      <c r="T257" s="312"/>
      <c r="U257" s="312"/>
      <c r="V257" s="445" t="s">
        <v>486</v>
      </c>
    </row>
    <row r="258" spans="2:22" x14ac:dyDescent="0.2">
      <c r="B258" s="458" t="str">
        <f>'Corfebol mx'!D56</f>
        <v>C21</v>
      </c>
      <c r="C258" s="498">
        <f>'Corfebol mx'!B56</f>
        <v>42483</v>
      </c>
      <c r="D258" s="459" t="str">
        <f>'Corfebol mx'!C56</f>
        <v>15h00</v>
      </c>
      <c r="E258" s="491" t="s">
        <v>554</v>
      </c>
      <c r="F258" s="458" t="str">
        <f>'Corfebol mx'!E56</f>
        <v>PAV1 - EUL - A</v>
      </c>
      <c r="G258" s="316" t="s">
        <v>470</v>
      </c>
      <c r="H258" s="460">
        <f>'Corfebol mx'!G56</f>
        <v>0</v>
      </c>
      <c r="I258" s="461">
        <f>'Corfebol mx'!I56</f>
        <v>0</v>
      </c>
      <c r="J258" s="484">
        <f>'Corfebol mx'!J56</f>
        <v>0</v>
      </c>
      <c r="K258" s="485">
        <f>'Corfebol mx'!K56</f>
        <v>0</v>
      </c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445" t="s">
        <v>487</v>
      </c>
    </row>
    <row r="259" spans="2:22" x14ac:dyDescent="0.2">
      <c r="B259" s="458" t="str">
        <f>'Corfebol mx'!D57</f>
        <v>C22</v>
      </c>
      <c r="C259" s="498">
        <f>'Corfebol mx'!B57</f>
        <v>42483</v>
      </c>
      <c r="D259" s="459" t="str">
        <f>'Corfebol mx'!C57</f>
        <v>15h00</v>
      </c>
      <c r="E259" s="491" t="s">
        <v>554</v>
      </c>
      <c r="F259" s="458" t="str">
        <f>'Corfebol mx'!E57</f>
        <v>PAV1 - EUL - B</v>
      </c>
      <c r="G259" s="316" t="s">
        <v>470</v>
      </c>
      <c r="H259" s="460">
        <f>'Corfebol mx'!G57</f>
        <v>0</v>
      </c>
      <c r="I259" s="461">
        <f>'Corfebol mx'!I57</f>
        <v>0</v>
      </c>
      <c r="J259" s="484">
        <f>'Corfebol mx'!J57</f>
        <v>0</v>
      </c>
      <c r="K259" s="485">
        <f>'Corfebol mx'!K57</f>
        <v>0</v>
      </c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445" t="s">
        <v>487</v>
      </c>
    </row>
    <row r="260" spans="2:22" x14ac:dyDescent="0.2">
      <c r="B260" s="458" t="str">
        <f>'Corfebol mx'!D58</f>
        <v>C23</v>
      </c>
      <c r="C260" s="498">
        <f>'Corfebol mx'!B58</f>
        <v>42483</v>
      </c>
      <c r="D260" s="459" t="str">
        <f>'Corfebol mx'!C58</f>
        <v>15h15</v>
      </c>
      <c r="E260" s="491" t="s">
        <v>554</v>
      </c>
      <c r="F260" s="458" t="str">
        <f>'Corfebol mx'!E58</f>
        <v>PAV1 - EUL - A</v>
      </c>
      <c r="G260" s="316" t="s">
        <v>470</v>
      </c>
      <c r="H260" s="460">
        <f>'Corfebol mx'!G58</f>
        <v>0</v>
      </c>
      <c r="I260" s="461">
        <f>'Corfebol mx'!I58</f>
        <v>0</v>
      </c>
      <c r="J260" s="484">
        <f>'Corfebol mx'!J58</f>
        <v>0</v>
      </c>
      <c r="K260" s="485">
        <f>'Corfebol mx'!K58</f>
        <v>0</v>
      </c>
      <c r="L260" s="312"/>
      <c r="M260" s="312"/>
      <c r="N260" s="312"/>
      <c r="O260" s="312"/>
      <c r="P260" s="312"/>
      <c r="Q260" s="312"/>
      <c r="R260" s="312"/>
      <c r="S260" s="312"/>
      <c r="T260" s="312"/>
      <c r="U260" s="312"/>
      <c r="V260" s="445" t="s">
        <v>555</v>
      </c>
    </row>
    <row r="261" spans="2:22" x14ac:dyDescent="0.2">
      <c r="B261" s="458" t="str">
        <f>'Corfebol mx'!D59</f>
        <v>C24</v>
      </c>
      <c r="C261" s="498">
        <f>'Corfebol mx'!B59</f>
        <v>42483</v>
      </c>
      <c r="D261" s="459" t="str">
        <f>'Corfebol mx'!C59</f>
        <v>15h15</v>
      </c>
      <c r="E261" s="491" t="s">
        <v>554</v>
      </c>
      <c r="F261" s="458" t="str">
        <f>'Corfebol mx'!E59</f>
        <v>PAV1 - EUL - B</v>
      </c>
      <c r="G261" s="316" t="s">
        <v>470</v>
      </c>
      <c r="H261" s="460">
        <f>'Corfebol mx'!G59</f>
        <v>0</v>
      </c>
      <c r="I261" s="461">
        <f>'Corfebol mx'!I59</f>
        <v>0</v>
      </c>
      <c r="J261" s="484">
        <f>'Corfebol mx'!J59</f>
        <v>0</v>
      </c>
      <c r="K261" s="485">
        <f>'Corfebol mx'!K59</f>
        <v>0</v>
      </c>
      <c r="L261" s="312"/>
      <c r="M261" s="312"/>
      <c r="N261" s="312"/>
      <c r="O261" s="312"/>
      <c r="P261" s="312"/>
      <c r="Q261" s="312"/>
      <c r="R261" s="312"/>
      <c r="S261" s="312"/>
      <c r="T261" s="312"/>
      <c r="U261" s="312"/>
      <c r="V261" s="445" t="s">
        <v>556</v>
      </c>
    </row>
    <row r="262" spans="2:22" x14ac:dyDescent="0.2">
      <c r="B262" s="458" t="str">
        <f>'Corfebol mx'!D60</f>
        <v>C25</v>
      </c>
      <c r="C262" s="498">
        <f>'Corfebol mx'!B60</f>
        <v>42483</v>
      </c>
      <c r="D262" s="459" t="str">
        <f>'Corfebol mx'!C60</f>
        <v>15h30</v>
      </c>
      <c r="E262" s="491" t="s">
        <v>554</v>
      </c>
      <c r="F262" s="458" t="str">
        <f>'Corfebol mx'!E60</f>
        <v>PAV1 - EUL - A</v>
      </c>
      <c r="G262" s="316" t="s">
        <v>470</v>
      </c>
      <c r="H262" s="460">
        <f>'Corfebol mx'!G60</f>
        <v>0</v>
      </c>
      <c r="I262" s="461">
        <f>'Corfebol mx'!I60</f>
        <v>0</v>
      </c>
      <c r="J262" s="484">
        <f>'Corfebol mx'!J60</f>
        <v>0</v>
      </c>
      <c r="K262" s="485">
        <f>'Corfebol mx'!K60</f>
        <v>0</v>
      </c>
      <c r="L262" s="312"/>
      <c r="M262" s="312"/>
      <c r="N262" s="312"/>
      <c r="O262" s="312"/>
      <c r="P262" s="312"/>
      <c r="Q262" s="312"/>
      <c r="R262" s="312"/>
      <c r="S262" s="312"/>
      <c r="T262" s="312"/>
      <c r="U262" s="312"/>
      <c r="V262" s="445" t="s">
        <v>557</v>
      </c>
    </row>
    <row r="263" spans="2:22" x14ac:dyDescent="0.2">
      <c r="B263" s="458" t="str">
        <f>'Corfebol mx'!D61</f>
        <v>C26</v>
      </c>
      <c r="C263" s="498">
        <f>'Corfebol mx'!B61</f>
        <v>42483</v>
      </c>
      <c r="D263" s="459" t="str">
        <f>'Corfebol mx'!C61</f>
        <v>15h40</v>
      </c>
      <c r="E263" s="491" t="s">
        <v>554</v>
      </c>
      <c r="F263" s="458" t="str">
        <f>'Corfebol mx'!E61</f>
        <v>PAV1 - EUL - B</v>
      </c>
      <c r="G263" s="316" t="s">
        <v>470</v>
      </c>
      <c r="H263" s="460" t="str">
        <f>'Corfebol mx'!G61</f>
        <v/>
      </c>
      <c r="I263" s="461" t="str">
        <f>'Corfebol mx'!I61</f>
        <v/>
      </c>
      <c r="J263" s="484">
        <f>'Corfebol mx'!J61</f>
        <v>0</v>
      </c>
      <c r="K263" s="485">
        <f>'Corfebol mx'!K61</f>
        <v>0</v>
      </c>
      <c r="L263" s="312"/>
      <c r="M263" s="312"/>
      <c r="N263" s="312"/>
      <c r="O263" s="312"/>
      <c r="P263" s="312"/>
      <c r="Q263" s="312"/>
      <c r="R263" s="312"/>
      <c r="S263" s="312"/>
      <c r="T263" s="312"/>
      <c r="U263" s="312"/>
      <c r="V263" s="445" t="s">
        <v>485</v>
      </c>
    </row>
    <row r="264" spans="2:22" ht="15.75" thickBot="1" x14ac:dyDescent="0.25">
      <c r="B264" s="488" t="str">
        <f>'Corfebol mx'!D62</f>
        <v>C27</v>
      </c>
      <c r="C264" s="499">
        <f>'Corfebol mx'!B62</f>
        <v>42483</v>
      </c>
      <c r="D264" s="495" t="str">
        <f>'Corfebol mx'!C62</f>
        <v>15h50</v>
      </c>
      <c r="E264" s="492" t="s">
        <v>554</v>
      </c>
      <c r="F264" s="488" t="str">
        <f>'Corfebol mx'!E62</f>
        <v>PAV1 - EUL - A</v>
      </c>
      <c r="G264" s="441" t="s">
        <v>470</v>
      </c>
      <c r="H264" s="482" t="str">
        <f>'Corfebol mx'!G62</f>
        <v/>
      </c>
      <c r="I264" s="483" t="str">
        <f>'Corfebol mx'!I62</f>
        <v/>
      </c>
      <c r="J264" s="486">
        <f>'Corfebol mx'!J62</f>
        <v>0</v>
      </c>
      <c r="K264" s="487">
        <f>'Corfebol mx'!K62</f>
        <v>0</v>
      </c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445" t="s">
        <v>484</v>
      </c>
    </row>
  </sheetData>
  <sheetProtection password="C765" sheet="1" objects="1" scenarios="1" sort="0" autoFilter="0"/>
  <autoFilter ref="A1:W264">
    <filterColumn colId="9" showButton="0"/>
    <filterColumn colId="11" showButton="0"/>
    <filterColumn colId="13" showButton="0"/>
    <filterColumn colId="15" showButton="0"/>
    <filterColumn colId="17" showButton="0"/>
    <filterColumn colId="19" showButton="0"/>
  </autoFilter>
  <sortState ref="B2:V264">
    <sortCondition ref="C2:C264"/>
    <sortCondition ref="D2:D264"/>
  </sortState>
  <mergeCells count="6">
    <mergeCell ref="T1:U1"/>
    <mergeCell ref="J1:K1"/>
    <mergeCell ref="L1:M1"/>
    <mergeCell ref="N1:O1"/>
    <mergeCell ref="P1:Q1"/>
    <mergeCell ref="R1:S1"/>
  </mergeCells>
  <printOptions horizontalCentered="1"/>
  <pageMargins left="0.59055118110236227" right="0.55118110236220474" top="0.51181102362204722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110"/>
  <sheetViews>
    <sheetView showRowColHeaders="0" zoomScale="80" zoomScaleNormal="80" workbookViewId="0">
      <selection activeCell="B1" sqref="B1:K1"/>
    </sheetView>
  </sheetViews>
  <sheetFormatPr defaultRowHeight="18" x14ac:dyDescent="0.25"/>
  <cols>
    <col min="1" max="1" width="10.77734375" style="186" customWidth="1"/>
    <col min="2" max="2" width="13.44140625" customWidth="1"/>
    <col min="3" max="3" width="13.77734375" bestFit="1" customWidth="1"/>
    <col min="4" max="4" width="12.44140625" customWidth="1"/>
    <col min="5" max="5" width="18.5546875" bestFit="1" customWidth="1"/>
    <col min="6" max="6" width="7.6640625" customWidth="1"/>
    <col min="7" max="7" width="12.77734375" style="1" customWidth="1"/>
    <col min="8" max="8" width="7.77734375" customWidth="1"/>
    <col min="9" max="9" width="13.33203125" customWidth="1"/>
    <col min="10" max="11" width="4.77734375" customWidth="1"/>
    <col min="12" max="12" width="3" style="214" customWidth="1"/>
    <col min="13" max="16" width="12.77734375" style="214" customWidth="1"/>
    <col min="17" max="17" width="3.88671875" style="214" customWidth="1"/>
    <col min="18" max="18" width="3.5546875" style="214" customWidth="1"/>
    <col min="19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64" width="8.88671875" style="214"/>
  </cols>
  <sheetData>
    <row r="1" spans="1:64" ht="24" customHeight="1" thickBot="1" x14ac:dyDescent="0.25">
      <c r="B1" s="535" t="s">
        <v>29</v>
      </c>
      <c r="C1" s="536"/>
      <c r="D1" s="536"/>
      <c r="E1" s="536"/>
      <c r="F1" s="536"/>
      <c r="G1" s="536"/>
      <c r="H1" s="536"/>
      <c r="I1" s="536"/>
      <c r="J1" s="536"/>
      <c r="K1" s="537"/>
      <c r="L1" s="184"/>
      <c r="M1" s="184"/>
      <c r="N1" s="184"/>
      <c r="O1" s="184"/>
      <c r="P1" s="184"/>
      <c r="Q1" s="185"/>
      <c r="R1" s="185"/>
    </row>
    <row r="2" spans="1:64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Q2" s="111"/>
      <c r="R2" s="111"/>
    </row>
    <row r="3" spans="1:64" ht="21" thickBot="1" x14ac:dyDescent="0.25">
      <c r="B3" s="74"/>
      <c r="C3" s="214"/>
      <c r="D3" s="214"/>
      <c r="E3" s="78" t="s">
        <v>20</v>
      </c>
      <c r="F3" s="73"/>
      <c r="G3" s="78" t="s">
        <v>21</v>
      </c>
      <c r="H3" s="24"/>
      <c r="I3" s="78" t="s">
        <v>30</v>
      </c>
      <c r="J3" s="24"/>
      <c r="K3" s="12"/>
      <c r="L3" s="67"/>
      <c r="M3" s="529" t="s">
        <v>346</v>
      </c>
      <c r="N3" s="529"/>
      <c r="O3" s="529"/>
      <c r="P3" s="529"/>
      <c r="Q3" s="112"/>
      <c r="R3" s="112"/>
    </row>
    <row r="4" spans="1:64" ht="19.5" thickBot="1" x14ac:dyDescent="0.25">
      <c r="B4" s="67"/>
      <c r="C4" s="214"/>
      <c r="D4" s="214"/>
      <c r="E4" s="259" t="s">
        <v>22</v>
      </c>
      <c r="F4" s="72"/>
      <c r="G4" s="259" t="s">
        <v>22</v>
      </c>
      <c r="H4" s="71"/>
      <c r="I4" s="259" t="s">
        <v>22</v>
      </c>
      <c r="J4" s="67"/>
      <c r="K4" s="67"/>
      <c r="L4" s="67"/>
      <c r="M4" s="254" t="s">
        <v>342</v>
      </c>
      <c r="N4" s="254" t="s">
        <v>343</v>
      </c>
      <c r="O4" s="254" t="s">
        <v>344</v>
      </c>
      <c r="P4" s="255" t="s">
        <v>345</v>
      </c>
      <c r="Q4" s="112"/>
      <c r="R4" s="112"/>
    </row>
    <row r="5" spans="1:64" x14ac:dyDescent="0.2">
      <c r="B5" s="214"/>
      <c r="C5" s="70">
        <v>1</v>
      </c>
      <c r="D5" s="214"/>
      <c r="E5" s="265" t="s">
        <v>579</v>
      </c>
      <c r="F5" s="253"/>
      <c r="G5" s="265" t="s">
        <v>575</v>
      </c>
      <c r="H5" s="253"/>
      <c r="I5" s="265" t="s">
        <v>580</v>
      </c>
      <c r="J5" s="67"/>
      <c r="K5" s="67"/>
      <c r="L5" s="67"/>
      <c r="M5" s="257" t="s">
        <v>579</v>
      </c>
      <c r="N5" s="257" t="s">
        <v>347</v>
      </c>
      <c r="O5" s="257" t="s">
        <v>581</v>
      </c>
      <c r="P5" s="258" t="s">
        <v>583</v>
      </c>
      <c r="Q5" s="112"/>
      <c r="R5" s="112"/>
    </row>
    <row r="6" spans="1:64" x14ac:dyDescent="0.2">
      <c r="B6" s="214"/>
      <c r="C6" s="69">
        <v>2</v>
      </c>
      <c r="D6" s="214"/>
      <c r="E6" s="266" t="s">
        <v>347</v>
      </c>
      <c r="F6" s="253"/>
      <c r="G6" s="266" t="s">
        <v>574</v>
      </c>
      <c r="H6" s="253"/>
      <c r="I6" s="266" t="s">
        <v>560</v>
      </c>
      <c r="J6" s="67"/>
      <c r="K6" s="67"/>
      <c r="L6" s="67"/>
      <c r="M6" s="257" t="s">
        <v>575</v>
      </c>
      <c r="N6" s="257" t="s">
        <v>574</v>
      </c>
      <c r="O6" s="257" t="s">
        <v>559</v>
      </c>
      <c r="P6" s="258" t="s">
        <v>576</v>
      </c>
      <c r="Q6" s="112"/>
      <c r="R6" s="112"/>
    </row>
    <row r="7" spans="1:64" x14ac:dyDescent="0.2">
      <c r="B7" s="214"/>
      <c r="C7" s="69">
        <v>3</v>
      </c>
      <c r="D7" s="214"/>
      <c r="E7" s="266" t="s">
        <v>582</v>
      </c>
      <c r="F7" s="253"/>
      <c r="G7" s="266" t="s">
        <v>581</v>
      </c>
      <c r="H7" s="253"/>
      <c r="I7" s="266" t="s">
        <v>559</v>
      </c>
      <c r="J7" s="67"/>
      <c r="K7" s="67"/>
      <c r="L7" s="67"/>
      <c r="M7" s="257" t="s">
        <v>580</v>
      </c>
      <c r="N7" s="257" t="s">
        <v>560</v>
      </c>
      <c r="O7" s="257" t="s">
        <v>582</v>
      </c>
      <c r="P7" s="257" t="s">
        <v>584</v>
      </c>
      <c r="Q7" s="112"/>
      <c r="R7" s="112"/>
      <c r="AA7" s="129"/>
      <c r="AB7" s="129"/>
      <c r="AC7" s="129"/>
      <c r="AD7" s="129"/>
      <c r="AE7" s="129"/>
      <c r="AF7" s="129"/>
      <c r="AG7" s="129"/>
    </row>
    <row r="8" spans="1:64" ht="18.75" thickBot="1" x14ac:dyDescent="0.25">
      <c r="B8" s="214"/>
      <c r="C8" s="68">
        <v>4</v>
      </c>
      <c r="D8" s="214"/>
      <c r="E8" s="266" t="s">
        <v>583</v>
      </c>
      <c r="F8" s="253"/>
      <c r="G8" s="266" t="s">
        <v>584</v>
      </c>
      <c r="H8" s="253"/>
      <c r="I8" s="266" t="s">
        <v>576</v>
      </c>
      <c r="J8" s="67"/>
      <c r="K8" s="67"/>
      <c r="L8" s="67"/>
      <c r="M8" s="67"/>
      <c r="N8" s="67"/>
      <c r="O8" s="67"/>
      <c r="P8" s="67"/>
      <c r="Q8" s="112"/>
      <c r="R8" s="112"/>
      <c r="AA8" s="129"/>
      <c r="AB8" s="129"/>
      <c r="AC8" s="129"/>
      <c r="AD8" s="129"/>
      <c r="AE8" s="129"/>
      <c r="AF8" s="129"/>
      <c r="AG8" s="129"/>
    </row>
    <row r="9" spans="1:64" ht="18.7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2"/>
      <c r="R9" s="112"/>
      <c r="AA9" s="129"/>
      <c r="AB9" s="129"/>
      <c r="AC9" s="129"/>
      <c r="AD9" s="129"/>
      <c r="AE9" s="129"/>
      <c r="AF9" s="129"/>
      <c r="AG9" s="129"/>
    </row>
    <row r="10" spans="1:64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67"/>
      <c r="P10" s="187"/>
      <c r="Q10" s="188"/>
      <c r="R10" s="189"/>
      <c r="AC10" s="129"/>
      <c r="AD10" s="129"/>
      <c r="AE10" s="129"/>
      <c r="AF10" s="129"/>
      <c r="AG10" s="129"/>
    </row>
    <row r="11" spans="1:64" s="37" customFormat="1" ht="18.75" customHeight="1" thickBot="1" x14ac:dyDescent="0.25">
      <c r="A11" s="67"/>
      <c r="B11" s="66" t="s">
        <v>19</v>
      </c>
      <c r="C11" s="50" t="s">
        <v>18</v>
      </c>
      <c r="D11" s="49" t="s">
        <v>17</v>
      </c>
      <c r="E11" s="65" t="s">
        <v>23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67"/>
      <c r="R11" s="112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 t="s">
        <v>70</v>
      </c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8.75" customHeight="1" x14ac:dyDescent="0.25">
      <c r="B12" s="173">
        <v>42478</v>
      </c>
      <c r="C12" s="48" t="s">
        <v>311</v>
      </c>
      <c r="D12" s="32" t="s">
        <v>100</v>
      </c>
      <c r="E12" s="31" t="s">
        <v>446</v>
      </c>
      <c r="F12" s="60">
        <v>4</v>
      </c>
      <c r="G12" s="30" t="str">
        <f>E8</f>
        <v>AEFEP</v>
      </c>
      <c r="H12" s="59">
        <v>1</v>
      </c>
      <c r="I12" s="166" t="str">
        <f>E5</f>
        <v>AAUM</v>
      </c>
      <c r="J12" s="60"/>
      <c r="K12" s="46"/>
      <c r="L12" s="67"/>
      <c r="M12" s="67"/>
      <c r="N12" s="67"/>
      <c r="R12" s="112"/>
      <c r="AA12" s="24" t="str">
        <f>IF(AND(J12=K12),"EMPATE",(IF(J12&gt;K12,G12,I12)))</f>
        <v>EMPATE</v>
      </c>
      <c r="AB12" s="192">
        <f>IF(AI12=AJ12,"EMPATE",)</f>
        <v>0</v>
      </c>
      <c r="AC12" s="24" t="str">
        <f>IF(AND(J12=K12),"EMPATE",(IF(J12&lt;K12,G12,I12)))</f>
        <v>EMPATE</v>
      </c>
      <c r="AD12" s="129"/>
      <c r="AI12" s="67" t="str">
        <f>IF(J12=K12,"EMPATE",)</f>
        <v>EMPATE</v>
      </c>
      <c r="AJ12" s="67" t="str">
        <f>IF(J12&lt;&gt;0,"EMPATE","vazio")</f>
        <v>vazio</v>
      </c>
    </row>
    <row r="13" spans="1:64" ht="18.75" customHeight="1" thickBot="1" x14ac:dyDescent="0.3">
      <c r="B13" s="174">
        <v>42478</v>
      </c>
      <c r="C13" s="45" t="s">
        <v>311</v>
      </c>
      <c r="D13" s="35" t="s">
        <v>101</v>
      </c>
      <c r="E13" s="58" t="s">
        <v>414</v>
      </c>
      <c r="F13" s="64">
        <v>3</v>
      </c>
      <c r="G13" s="34" t="str">
        <f>E7</f>
        <v>FAIPL</v>
      </c>
      <c r="H13" s="63">
        <v>2</v>
      </c>
      <c r="I13" s="167" t="str">
        <f>E6</f>
        <v>AEIST</v>
      </c>
      <c r="J13" s="57"/>
      <c r="K13" s="43"/>
      <c r="L13" s="67"/>
      <c r="M13" s="67"/>
      <c r="N13" s="67"/>
      <c r="R13" s="112"/>
      <c r="AA13" s="24" t="str">
        <f t="shared" ref="AA13:AA17" si="0">IF(AND(J13=K13),"EMPATE",(IF(J13&gt;K13,G13,I13)))</f>
        <v>EMPATE</v>
      </c>
      <c r="AB13" s="192">
        <f t="shared" ref="AB13:AB17" si="1">IF(AI13=AJ13,"EMPATE",)</f>
        <v>0</v>
      </c>
      <c r="AC13" s="24" t="str">
        <f t="shared" ref="AC13:AC17" si="2">IF(AND(J13=K13),"EMPATE",(IF(J13&lt;K13,G13,I13)))</f>
        <v>EMPATE</v>
      </c>
      <c r="AD13" s="129"/>
      <c r="AI13" s="67" t="str">
        <f t="shared" ref="AI13:AI17" si="3">IF(J13=K13,"EMPATE",)</f>
        <v>EMPATE</v>
      </c>
      <c r="AJ13" s="67" t="str">
        <f t="shared" ref="AJ13:AJ17" si="4">IF(J13&lt;&gt;0,"EMPATE","vazio")</f>
        <v>vazio</v>
      </c>
    </row>
    <row r="14" spans="1:64" ht="18.75" customHeight="1" x14ac:dyDescent="0.25">
      <c r="B14" s="173">
        <v>42478</v>
      </c>
      <c r="C14" s="42" t="s">
        <v>304</v>
      </c>
      <c r="D14" s="32" t="s">
        <v>102</v>
      </c>
      <c r="E14" s="31" t="s">
        <v>446</v>
      </c>
      <c r="F14" s="60">
        <v>3</v>
      </c>
      <c r="G14" s="30" t="str">
        <f>E7</f>
        <v>FAIPL</v>
      </c>
      <c r="H14" s="59">
        <v>1</v>
      </c>
      <c r="I14" s="46" t="str">
        <f>E5</f>
        <v>AAUM</v>
      </c>
      <c r="J14" s="60"/>
      <c r="K14" s="46"/>
      <c r="L14" s="67"/>
      <c r="M14" s="67"/>
      <c r="N14" s="67"/>
      <c r="R14" s="112"/>
      <c r="AA14" s="24" t="str">
        <f t="shared" si="0"/>
        <v>EMPATE</v>
      </c>
      <c r="AB14" s="192">
        <f t="shared" si="1"/>
        <v>0</v>
      </c>
      <c r="AC14" s="24" t="str">
        <f t="shared" si="2"/>
        <v>EMPATE</v>
      </c>
      <c r="AD14" s="129"/>
      <c r="AI14" s="67" t="str">
        <f t="shared" si="3"/>
        <v>EMPATE</v>
      </c>
      <c r="AJ14" s="67" t="str">
        <f t="shared" si="4"/>
        <v>vazio</v>
      </c>
    </row>
    <row r="15" spans="1:64" ht="18.75" customHeight="1" thickBot="1" x14ac:dyDescent="0.3">
      <c r="B15" s="174">
        <v>42478</v>
      </c>
      <c r="C15" s="36" t="s">
        <v>304</v>
      </c>
      <c r="D15" s="28" t="s">
        <v>103</v>
      </c>
      <c r="E15" s="58" t="s">
        <v>414</v>
      </c>
      <c r="F15" s="57">
        <v>2</v>
      </c>
      <c r="G15" s="26" t="str">
        <f>E6</f>
        <v>AEIST</v>
      </c>
      <c r="H15" s="56">
        <v>4</v>
      </c>
      <c r="I15" s="43" t="str">
        <f>E8</f>
        <v>AEFEP</v>
      </c>
      <c r="J15" s="57"/>
      <c r="K15" s="43"/>
      <c r="L15" s="67"/>
      <c r="M15" s="67"/>
      <c r="N15" s="67"/>
      <c r="R15" s="112"/>
      <c r="AA15" s="24" t="str">
        <f t="shared" si="0"/>
        <v>EMPATE</v>
      </c>
      <c r="AB15" s="192">
        <f t="shared" si="1"/>
        <v>0</v>
      </c>
      <c r="AC15" s="2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64" ht="18.75" customHeight="1" x14ac:dyDescent="0.25">
      <c r="B16" s="173">
        <v>42479</v>
      </c>
      <c r="C16" s="33" t="s">
        <v>418</v>
      </c>
      <c r="D16" s="32" t="s">
        <v>104</v>
      </c>
      <c r="E16" s="31" t="s">
        <v>414</v>
      </c>
      <c r="F16" s="60">
        <v>4</v>
      </c>
      <c r="G16" s="30" t="str">
        <f>E8</f>
        <v>AEFEP</v>
      </c>
      <c r="H16" s="59">
        <v>3</v>
      </c>
      <c r="I16" s="46" t="str">
        <f>E7</f>
        <v>FAIPL</v>
      </c>
      <c r="J16" s="387"/>
      <c r="K16" s="353"/>
      <c r="L16" s="67"/>
      <c r="AA16" s="24" t="str">
        <f t="shared" si="0"/>
        <v>EMPATE</v>
      </c>
      <c r="AB16" s="192">
        <f t="shared" si="1"/>
        <v>0</v>
      </c>
      <c r="AC16" s="24" t="str">
        <f t="shared" si="2"/>
        <v>EMPATE</v>
      </c>
      <c r="AD16" s="129"/>
      <c r="AE16" s="129"/>
      <c r="AF16" s="129"/>
      <c r="AG16" s="190"/>
      <c r="AI16" s="67" t="str">
        <f t="shared" si="3"/>
        <v>EMPATE</v>
      </c>
      <c r="AJ16" s="67" t="str">
        <f t="shared" si="4"/>
        <v>vazio</v>
      </c>
    </row>
    <row r="17" spans="1:36" ht="18.75" customHeight="1" thickBot="1" x14ac:dyDescent="0.3">
      <c r="B17" s="174">
        <v>42479</v>
      </c>
      <c r="C17" s="29" t="s">
        <v>418</v>
      </c>
      <c r="D17" s="28" t="s">
        <v>105</v>
      </c>
      <c r="E17" s="58" t="s">
        <v>445</v>
      </c>
      <c r="F17" s="57">
        <v>1</v>
      </c>
      <c r="G17" s="26" t="str">
        <f>E5</f>
        <v>AAUM</v>
      </c>
      <c r="H17" s="56">
        <v>2</v>
      </c>
      <c r="I17" s="43" t="str">
        <f>E6</f>
        <v>AEIST</v>
      </c>
      <c r="J17" s="57"/>
      <c r="K17" s="43"/>
      <c r="L17" s="67"/>
      <c r="M17" s="67"/>
      <c r="N17" s="67"/>
      <c r="R17" s="24"/>
      <c r="AA17" s="24" t="str">
        <f t="shared" si="0"/>
        <v>EMPATE</v>
      </c>
      <c r="AB17" s="192">
        <f t="shared" si="1"/>
        <v>0</v>
      </c>
      <c r="AC17" s="24" t="str">
        <f t="shared" si="2"/>
        <v>EMPATE</v>
      </c>
      <c r="AD17" s="129"/>
      <c r="AE17" s="129"/>
      <c r="AF17" s="129"/>
      <c r="AG17" s="129"/>
      <c r="AI17" s="67" t="str">
        <f t="shared" si="3"/>
        <v>EMPATE</v>
      </c>
      <c r="AJ17" s="67" t="str">
        <f t="shared" si="4"/>
        <v>vazio</v>
      </c>
    </row>
    <row r="18" spans="1:36" s="214" customFormat="1" ht="18.75" customHeight="1" x14ac:dyDescent="0.25">
      <c r="A18" s="186"/>
      <c r="B18" s="55"/>
      <c r="C18" s="54"/>
      <c r="D18" s="51"/>
      <c r="E18" s="51"/>
      <c r="F18" s="51"/>
      <c r="G18" s="226"/>
      <c r="H18" s="52"/>
      <c r="I18" s="51"/>
      <c r="J18" s="51"/>
      <c r="K18" s="51"/>
      <c r="L18" s="67"/>
      <c r="M18" s="67"/>
      <c r="N18" s="67"/>
      <c r="R18" s="189"/>
      <c r="AA18" s="129"/>
      <c r="AB18" s="129"/>
      <c r="AC18" s="129"/>
      <c r="AD18" s="129"/>
      <c r="AE18" s="129"/>
      <c r="AF18" s="129"/>
      <c r="AG18" s="129"/>
      <c r="AI18" s="186"/>
      <c r="AJ18" s="186"/>
    </row>
    <row r="19" spans="1:36" s="23" customFormat="1" ht="18.75" customHeight="1" thickBot="1" x14ac:dyDescent="0.25">
      <c r="A19" s="129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M19" s="24"/>
      <c r="N19" s="24"/>
      <c r="R19" s="24"/>
      <c r="AA19" s="129"/>
      <c r="AB19" s="129"/>
      <c r="AC19" s="129"/>
      <c r="AD19" s="129"/>
      <c r="AE19" s="129"/>
      <c r="AF19" s="129"/>
      <c r="AG19" s="129"/>
      <c r="AI19" s="129"/>
      <c r="AJ19" s="129"/>
    </row>
    <row r="20" spans="1:36" s="23" customFormat="1" ht="18.75" customHeight="1" thickBot="1" x14ac:dyDescent="0.25">
      <c r="A20" s="129"/>
      <c r="B20" s="17" t="s">
        <v>12</v>
      </c>
      <c r="C20" s="22" t="s">
        <v>11</v>
      </c>
      <c r="D20" s="151" t="s">
        <v>10</v>
      </c>
      <c r="E20" s="113" t="s">
        <v>9</v>
      </c>
      <c r="F20" s="120" t="s">
        <v>52</v>
      </c>
      <c r="G20" s="120" t="s">
        <v>8</v>
      </c>
      <c r="H20" s="122" t="s">
        <v>26</v>
      </c>
      <c r="I20" s="113" t="s">
        <v>27</v>
      </c>
      <c r="J20" s="18" t="s">
        <v>5</v>
      </c>
      <c r="K20" s="17" t="s">
        <v>4</v>
      </c>
      <c r="L20" s="24"/>
      <c r="M20" s="24"/>
      <c r="N20" s="24"/>
      <c r="R20" s="24"/>
      <c r="AA20" s="193" t="s">
        <v>71</v>
      </c>
      <c r="AB20" s="194" t="s">
        <v>72</v>
      </c>
      <c r="AC20" s="195" t="s">
        <v>73</v>
      </c>
      <c r="AD20" s="24"/>
      <c r="AE20" s="193" t="s">
        <v>74</v>
      </c>
      <c r="AF20" s="196" t="s">
        <v>75</v>
      </c>
      <c r="AG20" s="197" t="s">
        <v>76</v>
      </c>
      <c r="AI20" s="129"/>
      <c r="AJ20" s="129"/>
    </row>
    <row r="21" spans="1:36" s="23" customFormat="1" ht="18.75" customHeight="1" x14ac:dyDescent="0.2">
      <c r="A21" s="129"/>
      <c r="B21" s="14" t="s">
        <v>3</v>
      </c>
      <c r="C21" s="334" t="str">
        <f>E5</f>
        <v>AAUM</v>
      </c>
      <c r="D21" s="16">
        <f>E21+F21+G21</f>
        <v>0</v>
      </c>
      <c r="E21" s="138">
        <f>COUNTIFS($AA$12:$AA$17,C21)</f>
        <v>0</v>
      </c>
      <c r="F21" s="153">
        <f>AG21</f>
        <v>0</v>
      </c>
      <c r="G21" s="156">
        <f>COUNTIFS($AC$12:$AC$17,C21)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13">
        <f>(E21*3)+(F21*2)+G21</f>
        <v>0</v>
      </c>
      <c r="L21" s="376"/>
      <c r="R21" s="24"/>
      <c r="AA21" s="155">
        <f>SUMIFS($J$12:$J$17,$G$12:$G$17,"&lt;&gt;B21",$I$12:$I$17,$C21)</f>
        <v>0</v>
      </c>
      <c r="AB21" s="198">
        <f>SUMIFS($K$12:$K$17,$I$12:$I$17,"&lt;&gt;B21",$G$12:$G$17,$C21)</f>
        <v>0</v>
      </c>
      <c r="AC21" s="199">
        <f>SUM(AA21:AB21)</f>
        <v>0</v>
      </c>
      <c r="AD21" s="190"/>
      <c r="AE21" s="155">
        <f>COUNTIFS($AB$12:$AB$17,"EMPATE",G12:G17,C21)</f>
        <v>0</v>
      </c>
      <c r="AF21" s="215">
        <f>COUNTIFS($AB$12:$AB$17,"EMPATE",I12:I17,C21)</f>
        <v>0</v>
      </c>
      <c r="AG21" s="216">
        <f>SUM(AE21:AF21)</f>
        <v>0</v>
      </c>
      <c r="AI21" s="129"/>
      <c r="AJ21" s="129"/>
    </row>
    <row r="22" spans="1:36" ht="18.75" customHeight="1" thickBot="1" x14ac:dyDescent="0.25">
      <c r="B22" s="8" t="s">
        <v>2</v>
      </c>
      <c r="C22" s="11" t="str">
        <f>E8</f>
        <v>AEFEP</v>
      </c>
      <c r="D22" s="10">
        <f t="shared" ref="D22" si="5">E22+F22+G22</f>
        <v>0</v>
      </c>
      <c r="E22" s="141">
        <f>COUNTIFS($AA$12:$AA$17,C22)</f>
        <v>0</v>
      </c>
      <c r="F22" s="152">
        <f t="shared" ref="F22" si="6">AG22</f>
        <v>0</v>
      </c>
      <c r="G22" s="157">
        <f>COUNTIFS($AC$12:$AC$17,C22)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>(E22*3)+(F22*2)+G22</f>
        <v>0</v>
      </c>
      <c r="L22" s="377"/>
      <c r="R22" s="189"/>
      <c r="AA22" s="204">
        <f>SUMIFS($J$12:$J$17,$G$12:$G$17,"&lt;&gt;B24",$I$12:$I$17,$C22)</f>
        <v>0</v>
      </c>
      <c r="AB22" s="205">
        <f>SUMIFS($K$12:$K$17,$I$12:$I$17,"&lt;&gt;B24",$G$12:$G$17,$C22)</f>
        <v>0</v>
      </c>
      <c r="AC22" s="206">
        <f>SUM(AA22:AB22)</f>
        <v>0</v>
      </c>
      <c r="AD22" s="190"/>
      <c r="AE22" s="134">
        <f>COUNTIFS($AB$12:$AB$17,"EMPATE",G12:G17,C22)</f>
        <v>0</v>
      </c>
      <c r="AF22" s="219">
        <f>COUNTIFS($AB$12:$AB$17,"EMPATE",I12:I17,C22)</f>
        <v>0</v>
      </c>
      <c r="AG22" s="220">
        <f>SUM(AE22:AF22)</f>
        <v>0</v>
      </c>
    </row>
    <row r="23" spans="1:36" ht="18.75" customHeight="1" x14ac:dyDescent="0.2">
      <c r="B23" s="8" t="s">
        <v>1</v>
      </c>
      <c r="C23" s="11" t="str">
        <f>E7</f>
        <v>FAIPL</v>
      </c>
      <c r="D23" s="10">
        <f>E23+F23+G23</f>
        <v>0</v>
      </c>
      <c r="E23" s="141">
        <f>COUNTIFS($AA$12:$AA$17,C23)</f>
        <v>0</v>
      </c>
      <c r="F23" s="152">
        <f>AG23</f>
        <v>0</v>
      </c>
      <c r="G23" s="157">
        <f>COUNTIFS($AC$12:$AC$17,C23)</f>
        <v>0</v>
      </c>
      <c r="H23" s="9">
        <f>SUMIFS(K12:K17,I12:I17,C23)+SUMIFS(J12:J17,G12:G17,C23)</f>
        <v>0</v>
      </c>
      <c r="I23" s="116">
        <f>AC23</f>
        <v>0</v>
      </c>
      <c r="J23" s="160">
        <f>H23-I23</f>
        <v>0</v>
      </c>
      <c r="K23" s="7">
        <f>(E23*3)+(F23*2)+G23</f>
        <v>0</v>
      </c>
      <c r="L23" s="377"/>
      <c r="Q23" s="189"/>
      <c r="R23" s="189"/>
      <c r="AA23" s="155">
        <f>SUMIFS($J$12:$J$17,$G$12:$G$17,"&lt;&gt;B23",$I$12:$I$17,$C23)</f>
        <v>0</v>
      </c>
      <c r="AB23" s="198">
        <f>SUMIFS($K$12:$K$17,$I$12:$I$17,"&lt;&gt;B23",$G$12:$G$17,$C23)</f>
        <v>0</v>
      </c>
      <c r="AC23" s="199">
        <f>SUM(AA23:AB23)</f>
        <v>0</v>
      </c>
      <c r="AD23" s="190"/>
      <c r="AE23" s="133">
        <f>COUNTIFS($AB$12:$AB$17,"EMPATE",G12:G17,C23)</f>
        <v>0</v>
      </c>
      <c r="AF23" s="217">
        <f>COUNTIFS($AB$12:$AB$17,"EMPATE",I12:I17,C23)</f>
        <v>0</v>
      </c>
      <c r="AG23" s="218">
        <f>SUM(AE23:AF23)</f>
        <v>0</v>
      </c>
    </row>
    <row r="24" spans="1:36" ht="18.75" customHeight="1" thickBot="1" x14ac:dyDescent="0.25">
      <c r="B24" s="3" t="s">
        <v>0</v>
      </c>
      <c r="C24" s="6" t="str">
        <f>E6</f>
        <v>AEIST</v>
      </c>
      <c r="D24" s="5">
        <f>E24+F24+G24</f>
        <v>0</v>
      </c>
      <c r="E24" s="144">
        <f>COUNTIFS($AA$12:$AA$17,C24)</f>
        <v>0</v>
      </c>
      <c r="F24" s="154">
        <f>AG24</f>
        <v>0</v>
      </c>
      <c r="G24" s="158">
        <f>COUNTIFS($AC$12:$AC$17,C24)</f>
        <v>0</v>
      </c>
      <c r="H24" s="4">
        <f>SUMIFS(K12:K17,I12:I17,C24)+SUMIFS(J12:J17,G12:G17,C24)</f>
        <v>0</v>
      </c>
      <c r="I24" s="117">
        <f t="shared" ref="I24" si="7">AC24</f>
        <v>0</v>
      </c>
      <c r="J24" s="161">
        <f>H24-I24</f>
        <v>0</v>
      </c>
      <c r="K24" s="2">
        <f t="shared" ref="K24" si="8">(E24*3)+(F24*2)+G24</f>
        <v>0</v>
      </c>
      <c r="L24" s="67"/>
      <c r="Q24" s="189"/>
      <c r="R24" s="189"/>
      <c r="AA24" s="155">
        <f>SUMIFS($J$12:$J$17,$G$12:$G$17,"&lt;&gt;B22",$I$12:$I$17,$C24)</f>
        <v>0</v>
      </c>
      <c r="AB24" s="198">
        <f>SUMIFS($K$12:$K$17,$I$12:$I$17,"&lt;&gt;B22",$G$12:$G$17,$C24)</f>
        <v>0</v>
      </c>
      <c r="AC24" s="199">
        <f t="shared" ref="AC24" si="9">SUM(AA24:AB24)</f>
        <v>0</v>
      </c>
      <c r="AD24" s="190"/>
      <c r="AE24" s="133">
        <f>COUNTIFS($AB$12:$AB$17,"EMPATE",G12:G17,C24)</f>
        <v>0</v>
      </c>
      <c r="AF24" s="217">
        <f>COUNTIFS($AB$12:$AB$17,"EMPATE",I12:I17,C24)</f>
        <v>0</v>
      </c>
      <c r="AG24" s="218">
        <f>SUM(AE24:AF24)</f>
        <v>0</v>
      </c>
    </row>
    <row r="25" spans="1:36" ht="18.75" customHeight="1" x14ac:dyDescent="0.2">
      <c r="B25" s="381"/>
      <c r="D25" s="378"/>
      <c r="E25" s="379"/>
      <c r="F25" s="380"/>
      <c r="G25" s="379"/>
      <c r="H25" s="378"/>
      <c r="I25" s="378"/>
      <c r="J25" s="378"/>
      <c r="K25" s="374"/>
      <c r="L25" s="67"/>
      <c r="Q25" s="189"/>
      <c r="R25" s="189"/>
      <c r="AA25" s="190"/>
      <c r="AB25" s="190"/>
      <c r="AC25" s="211"/>
      <c r="AD25" s="190"/>
      <c r="AE25" s="190"/>
      <c r="AF25" s="380"/>
      <c r="AG25" s="380"/>
    </row>
    <row r="26" spans="1:36" s="214" customFormat="1" ht="18.75" customHeight="1" thickBot="1" x14ac:dyDescent="0.3">
      <c r="A26" s="186"/>
      <c r="G26" s="227"/>
      <c r="AA26" s="129"/>
      <c r="AB26" s="129"/>
      <c r="AC26" s="129"/>
      <c r="AD26" s="129"/>
      <c r="AE26" s="129"/>
      <c r="AF26" s="129"/>
      <c r="AG26" s="186"/>
      <c r="AI26" s="186"/>
      <c r="AJ26" s="186"/>
    </row>
    <row r="27" spans="1:36" ht="18.75" customHeight="1" thickBot="1" x14ac:dyDescent="0.25">
      <c r="B27" s="525" t="s">
        <v>21</v>
      </c>
      <c r="C27" s="526"/>
      <c r="D27" s="526"/>
      <c r="E27" s="526"/>
      <c r="F27" s="526"/>
      <c r="G27" s="526"/>
      <c r="H27" s="526"/>
      <c r="I27" s="526"/>
      <c r="J27" s="526"/>
      <c r="K27" s="527"/>
      <c r="AA27" s="129"/>
      <c r="AB27" s="129"/>
      <c r="AC27" s="129"/>
      <c r="AD27" s="129"/>
      <c r="AE27" s="129"/>
      <c r="AF27" s="129"/>
    </row>
    <row r="28" spans="1:36" ht="18.75" customHeight="1" thickBot="1" x14ac:dyDescent="0.25">
      <c r="B28" s="66" t="s">
        <v>19</v>
      </c>
      <c r="C28" s="50" t="s">
        <v>18</v>
      </c>
      <c r="D28" s="49" t="s">
        <v>17</v>
      </c>
      <c r="E28" s="65" t="s">
        <v>23</v>
      </c>
      <c r="F28" s="519" t="s">
        <v>16</v>
      </c>
      <c r="G28" s="520"/>
      <c r="H28" s="520" t="s">
        <v>15</v>
      </c>
      <c r="I28" s="521"/>
      <c r="J28" s="528" t="s">
        <v>14</v>
      </c>
      <c r="K28" s="523"/>
      <c r="AA28" s="190" t="s">
        <v>53</v>
      </c>
      <c r="AB28" s="192" t="s">
        <v>70</v>
      </c>
      <c r="AC28" s="190" t="s">
        <v>54</v>
      </c>
      <c r="AD28" s="129"/>
      <c r="AE28" s="129"/>
      <c r="AF28" s="129"/>
    </row>
    <row r="29" spans="1:36" ht="18.75" customHeight="1" x14ac:dyDescent="0.25">
      <c r="B29" s="173">
        <v>42478</v>
      </c>
      <c r="C29" s="48" t="s">
        <v>314</v>
      </c>
      <c r="D29" s="32" t="s">
        <v>94</v>
      </c>
      <c r="E29" s="31" t="s">
        <v>446</v>
      </c>
      <c r="F29" s="60">
        <v>4</v>
      </c>
      <c r="G29" s="30" t="str">
        <f>G8</f>
        <v>AEFCT</v>
      </c>
      <c r="H29" s="59">
        <v>1</v>
      </c>
      <c r="I29" s="46" t="str">
        <f>G5</f>
        <v>AEFMH</v>
      </c>
      <c r="J29" s="60"/>
      <c r="K29" s="46"/>
      <c r="AA29" s="24" t="str">
        <f>IF(AND(J29=K29),"EMPATE",(IF(J29&gt;K29,G29,I29)))</f>
        <v>EMPATE</v>
      </c>
      <c r="AB29" s="192">
        <f>IF(AI29=AJ29,"EMPATE",)</f>
        <v>0</v>
      </c>
      <c r="AC29" s="24" t="str">
        <f>IF(AND(J29=K29),"EMPATE",(IF(J29&lt;K29,G29,I29)))</f>
        <v>EMPATE</v>
      </c>
      <c r="AI29" s="67" t="str">
        <f>IF(J29=K29,"EMPATE",)</f>
        <v>EMPATE</v>
      </c>
      <c r="AJ29" s="67" t="str">
        <f>IF(J29&lt;&gt;0,"EMPATE","vazio")</f>
        <v>vazio</v>
      </c>
    </row>
    <row r="30" spans="1:36" ht="18.75" customHeight="1" thickBot="1" x14ac:dyDescent="0.3">
      <c r="B30" s="174">
        <v>42478</v>
      </c>
      <c r="C30" s="45" t="s">
        <v>314</v>
      </c>
      <c r="D30" s="35" t="s">
        <v>95</v>
      </c>
      <c r="E30" s="58" t="s">
        <v>414</v>
      </c>
      <c r="F30" s="64">
        <v>3</v>
      </c>
      <c r="G30" s="34" t="str">
        <f>G7</f>
        <v>AEFADEUP</v>
      </c>
      <c r="H30" s="63">
        <v>2</v>
      </c>
      <c r="I30" s="61" t="str">
        <f>G6</f>
        <v>AAUAv</v>
      </c>
      <c r="J30" s="57"/>
      <c r="K30" s="43"/>
      <c r="AA30" s="24" t="str">
        <f t="shared" ref="AA30:AA34" si="10">IF(AND(J30=K30),"EMPATE",(IF(J30&gt;K30,G30,I30)))</f>
        <v>EMPATE</v>
      </c>
      <c r="AB30" s="192">
        <f t="shared" ref="AB30:AB34" si="11">IF(AI30=AJ30,"EMPATE",)</f>
        <v>0</v>
      </c>
      <c r="AC30" s="24" t="str">
        <f t="shared" ref="AC30:AC34" si="12">IF(AND(J30=K30),"EMPATE",(IF(J30&lt;K30,G30,I30)))</f>
        <v>EMPATE</v>
      </c>
      <c r="AI30" s="67" t="str">
        <f t="shared" ref="AI30:AI34" si="13">IF(J30=K30,"EMPATE",)</f>
        <v>EMPATE</v>
      </c>
      <c r="AJ30" s="67" t="str">
        <f t="shared" ref="AJ30:AJ34" si="14">IF(J30&lt;&gt;0,"EMPATE","vazio")</f>
        <v>vazio</v>
      </c>
    </row>
    <row r="31" spans="1:36" ht="18.75" customHeight="1" x14ac:dyDescent="0.25">
      <c r="B31" s="173">
        <v>42478</v>
      </c>
      <c r="C31" s="42" t="s">
        <v>309</v>
      </c>
      <c r="D31" s="32" t="s">
        <v>96</v>
      </c>
      <c r="E31" s="31" t="s">
        <v>446</v>
      </c>
      <c r="F31" s="60">
        <v>3</v>
      </c>
      <c r="G31" s="30" t="str">
        <f>G7</f>
        <v>AEFADEUP</v>
      </c>
      <c r="H31" s="59">
        <v>1</v>
      </c>
      <c r="I31" s="46" t="str">
        <f>G5</f>
        <v>AEFMH</v>
      </c>
      <c r="J31" s="60"/>
      <c r="K31" s="46"/>
      <c r="AA31" s="24" t="str">
        <f t="shared" si="10"/>
        <v>EMPATE</v>
      </c>
      <c r="AB31" s="192">
        <f t="shared" si="11"/>
        <v>0</v>
      </c>
      <c r="AC31" s="24" t="str">
        <f>IF(AND(J31=K31),"EMPATE",(IF(J31&lt;K31,G31,I31)))</f>
        <v>EMPATE</v>
      </c>
      <c r="AI31" s="67" t="str">
        <f t="shared" si="13"/>
        <v>EMPATE</v>
      </c>
      <c r="AJ31" s="67" t="str">
        <f t="shared" si="14"/>
        <v>vazio</v>
      </c>
    </row>
    <row r="32" spans="1:36" ht="18.75" customHeight="1" thickBot="1" x14ac:dyDescent="0.3">
      <c r="B32" s="174">
        <v>42478</v>
      </c>
      <c r="C32" s="36" t="s">
        <v>309</v>
      </c>
      <c r="D32" s="28" t="s">
        <v>97</v>
      </c>
      <c r="E32" s="58" t="s">
        <v>414</v>
      </c>
      <c r="F32" s="57">
        <v>2</v>
      </c>
      <c r="G32" s="26" t="str">
        <f>G6</f>
        <v>AAUAv</v>
      </c>
      <c r="H32" s="56">
        <v>4</v>
      </c>
      <c r="I32" s="43" t="str">
        <f>G8</f>
        <v>AEFCT</v>
      </c>
      <c r="J32" s="57"/>
      <c r="K32" s="43"/>
      <c r="AA32" s="24" t="str">
        <f t="shared" si="10"/>
        <v>EMPATE</v>
      </c>
      <c r="AB32" s="192">
        <f t="shared" si="11"/>
        <v>0</v>
      </c>
      <c r="AC32" s="24" t="str">
        <f t="shared" si="12"/>
        <v>EMPATE</v>
      </c>
      <c r="AI32" s="67" t="str">
        <f t="shared" si="13"/>
        <v>EMPATE</v>
      </c>
      <c r="AJ32" s="67" t="str">
        <f t="shared" si="14"/>
        <v>vazio</v>
      </c>
    </row>
    <row r="33" spans="1:36" ht="18.75" customHeight="1" x14ac:dyDescent="0.25">
      <c r="B33" s="173">
        <v>42479</v>
      </c>
      <c r="C33" s="33" t="s">
        <v>314</v>
      </c>
      <c r="D33" s="32" t="s">
        <v>98</v>
      </c>
      <c r="E33" s="31" t="s">
        <v>414</v>
      </c>
      <c r="F33" s="60">
        <v>4</v>
      </c>
      <c r="G33" s="30" t="str">
        <f>G8</f>
        <v>AEFCT</v>
      </c>
      <c r="H33" s="59">
        <v>3</v>
      </c>
      <c r="I33" s="46" t="str">
        <f>G7</f>
        <v>AEFADEUP</v>
      </c>
      <c r="J33" s="60"/>
      <c r="K33" s="46"/>
      <c r="AA33" s="24" t="str">
        <f t="shared" si="10"/>
        <v>EMPATE</v>
      </c>
      <c r="AB33" s="192">
        <f t="shared" si="11"/>
        <v>0</v>
      </c>
      <c r="AC33" s="24" t="str">
        <f t="shared" si="12"/>
        <v>EMPATE</v>
      </c>
      <c r="AI33" s="67" t="str">
        <f t="shared" si="13"/>
        <v>EMPATE</v>
      </c>
      <c r="AJ33" s="67" t="str">
        <f t="shared" si="14"/>
        <v>vazio</v>
      </c>
    </row>
    <row r="34" spans="1:36" ht="18.75" customHeight="1" thickBot="1" x14ac:dyDescent="0.3">
      <c r="B34" s="174">
        <v>42479</v>
      </c>
      <c r="C34" s="29" t="s">
        <v>314</v>
      </c>
      <c r="D34" s="28" t="s">
        <v>99</v>
      </c>
      <c r="E34" s="58" t="s">
        <v>445</v>
      </c>
      <c r="F34" s="57">
        <v>1</v>
      </c>
      <c r="G34" s="26" t="str">
        <f>G5</f>
        <v>AEFMH</v>
      </c>
      <c r="H34" s="56">
        <v>2</v>
      </c>
      <c r="I34" s="43" t="str">
        <f>G6</f>
        <v>AAUAv</v>
      </c>
      <c r="J34" s="57"/>
      <c r="K34" s="43"/>
      <c r="AA34" s="24" t="str">
        <f t="shared" si="10"/>
        <v>EMPATE</v>
      </c>
      <c r="AB34" s="192">
        <f t="shared" si="11"/>
        <v>0</v>
      </c>
      <c r="AC34" s="24" t="str">
        <f t="shared" si="12"/>
        <v>EMPATE</v>
      </c>
      <c r="AI34" s="67" t="str">
        <f t="shared" si="13"/>
        <v>EMPATE</v>
      </c>
      <c r="AJ34" s="67" t="str">
        <f t="shared" si="14"/>
        <v>vazio</v>
      </c>
    </row>
    <row r="35" spans="1:36" s="214" customFormat="1" ht="18.75" customHeight="1" x14ac:dyDescent="0.25">
      <c r="A35" s="186"/>
      <c r="B35" s="55"/>
      <c r="C35" s="54"/>
      <c r="D35" s="51"/>
      <c r="E35" s="51"/>
      <c r="F35" s="51"/>
      <c r="G35" s="226"/>
      <c r="H35" s="52"/>
      <c r="I35" s="51"/>
      <c r="J35" s="51"/>
      <c r="K35" s="51"/>
      <c r="AA35" s="186"/>
      <c r="AB35" s="186"/>
      <c r="AC35" s="186"/>
      <c r="AD35" s="186"/>
      <c r="AE35" s="186"/>
      <c r="AF35" s="186"/>
      <c r="AG35" s="186"/>
      <c r="AI35" s="186"/>
      <c r="AJ35" s="186"/>
    </row>
    <row r="36" spans="1:36" ht="18.75" customHeight="1" thickBot="1" x14ac:dyDescent="0.25">
      <c r="B36" s="534" t="s">
        <v>13</v>
      </c>
      <c r="C36" s="534"/>
      <c r="D36" s="534"/>
      <c r="E36" s="534"/>
      <c r="F36" s="534"/>
      <c r="G36" s="534"/>
      <c r="H36" s="534"/>
      <c r="I36" s="534"/>
      <c r="J36" s="534"/>
      <c r="K36" s="534"/>
    </row>
    <row r="37" spans="1:36" ht="18.75" customHeight="1" thickBot="1" x14ac:dyDescent="0.25">
      <c r="B37" s="121" t="s">
        <v>12</v>
      </c>
      <c r="C37" s="333" t="s">
        <v>11</v>
      </c>
      <c r="D37" s="354" t="s">
        <v>10</v>
      </c>
      <c r="E37" s="113" t="s">
        <v>9</v>
      </c>
      <c r="F37" s="120" t="s">
        <v>52</v>
      </c>
      <c r="G37" s="120" t="s">
        <v>8</v>
      </c>
      <c r="H37" s="122" t="s">
        <v>26</v>
      </c>
      <c r="I37" s="113" t="s">
        <v>27</v>
      </c>
      <c r="J37" s="123" t="s">
        <v>5</v>
      </c>
      <c r="K37" s="121" t="s">
        <v>4</v>
      </c>
      <c r="AA37" s="193" t="s">
        <v>71</v>
      </c>
      <c r="AB37" s="194" t="s">
        <v>72</v>
      </c>
      <c r="AC37" s="195" t="s">
        <v>73</v>
      </c>
      <c r="AD37" s="24"/>
      <c r="AE37" s="193" t="s">
        <v>74</v>
      </c>
      <c r="AF37" s="196" t="s">
        <v>75</v>
      </c>
      <c r="AG37" s="197" t="s">
        <v>76</v>
      </c>
    </row>
    <row r="38" spans="1:36" ht="18.75" customHeight="1" thickBot="1" x14ac:dyDescent="0.25">
      <c r="B38" s="14" t="s">
        <v>3</v>
      </c>
      <c r="C38" s="334" t="str">
        <f>G6</f>
        <v>AAUAv</v>
      </c>
      <c r="D38" s="14">
        <f>E38+F38+G38</f>
        <v>0</v>
      </c>
      <c r="E38" s="136">
        <f>COUNTIFS($AA$29:$AA$34,C38)</f>
        <v>0</v>
      </c>
      <c r="F38" s="348">
        <f>AG38</f>
        <v>0</v>
      </c>
      <c r="G38" s="156">
        <f>COUNTIFS($AC$29:$AC$34,C38)</f>
        <v>0</v>
      </c>
      <c r="H38" s="15">
        <f>SUMIFS(K29:K34,I29:I34,C38)+SUMIFS(J29:J34,G29:G34,C38)</f>
        <v>0</v>
      </c>
      <c r="I38" s="115">
        <f>AC38</f>
        <v>0</v>
      </c>
      <c r="J38" s="336">
        <f>H38-I38</f>
        <v>0</v>
      </c>
      <c r="K38" s="13">
        <f>(E38*3)+(F38*2)+G38</f>
        <v>0</v>
      </c>
      <c r="AA38" s="155">
        <f>SUMIFS($J$29:$J$34,$G$29:$G$34,"&lt;&gt;B21",$I$29:$I$34,$C38)</f>
        <v>0</v>
      </c>
      <c r="AB38" s="198">
        <f>SUMIFS($K$29:$K$34,$I$29:$I$34,"&lt;&gt;B21",$G$29:$G$34,$C38)</f>
        <v>0</v>
      </c>
      <c r="AC38" s="199">
        <f>SUM(AA38:AB38)</f>
        <v>0</v>
      </c>
      <c r="AD38" s="190"/>
      <c r="AE38" s="133">
        <f>COUNTIFS($AB$29:$AB$34,"EMPATE",G29:G34,C38)</f>
        <v>0</v>
      </c>
      <c r="AF38" s="217">
        <f>COUNTIFS($AB$29:$AB$34,"EMPATE",I29:I34,C38)</f>
        <v>0</v>
      </c>
      <c r="AG38" s="218">
        <f>SUM(AE38:AF38)</f>
        <v>0</v>
      </c>
    </row>
    <row r="39" spans="1:36" ht="18.75" customHeight="1" x14ac:dyDescent="0.2">
      <c r="B39" s="8" t="s">
        <v>2</v>
      </c>
      <c r="C39" s="11" t="str">
        <f>G5</f>
        <v>AEFMH</v>
      </c>
      <c r="D39" s="8">
        <f>E39+F39+G39</f>
        <v>0</v>
      </c>
      <c r="E39" s="139">
        <f>COUNTIFS($AA$29:$AA$34,C39)</f>
        <v>0</v>
      </c>
      <c r="F39" s="349">
        <f>AG39</f>
        <v>0</v>
      </c>
      <c r="G39" s="157">
        <f>COUNTIFS($AC$29:$AC$34,C39)</f>
        <v>0</v>
      </c>
      <c r="H39" s="9">
        <f>SUMIFS(K29:K34,I29:I34,C39)+SUMIFS(J29:J34,G29:G34,C39)</f>
        <v>0</v>
      </c>
      <c r="I39" s="116">
        <f>AC39</f>
        <v>0</v>
      </c>
      <c r="J39" s="160">
        <f>H39-I39</f>
        <v>0</v>
      </c>
      <c r="K39" s="7">
        <f>(E39*3)+(F39*2)+G39</f>
        <v>0</v>
      </c>
      <c r="AA39" s="209">
        <f>SUMIFS($J$29:$J$34,$G$29:$G$34,"&lt;&gt;B21",$I$29:$I$34,$C39)</f>
        <v>0</v>
      </c>
      <c r="AB39" s="162">
        <f>SUMIFS($K$29:$K$34,$I$29:$I$34,"&lt;&gt;B21",$G$29:$G$34,$C39)</f>
        <v>0</v>
      </c>
      <c r="AC39" s="210">
        <f>SUM(AA39:AB39)</f>
        <v>0</v>
      </c>
      <c r="AD39" s="190"/>
      <c r="AE39" s="155">
        <f>COUNTIFS($AB$29:$AB$34,"EMPATE",G29:G34,C39)</f>
        <v>0</v>
      </c>
      <c r="AF39" s="215">
        <f>COUNTIFS($AB$29:$AB$34,"EMPATE",I29:I34,C39)</f>
        <v>0</v>
      </c>
      <c r="AG39" s="216">
        <f>SUM(AE39:AF39)</f>
        <v>0</v>
      </c>
    </row>
    <row r="40" spans="1:36" ht="18.75" customHeight="1" thickBot="1" x14ac:dyDescent="0.25">
      <c r="B40" s="8" t="s">
        <v>1</v>
      </c>
      <c r="C40" s="11" t="str">
        <f>G8</f>
        <v>AEFCT</v>
      </c>
      <c r="D40" s="8">
        <f>E40+F40+G40</f>
        <v>0</v>
      </c>
      <c r="E40" s="139">
        <f>COUNTIFS($AA$29:$AA$34,C40)</f>
        <v>0</v>
      </c>
      <c r="F40" s="349">
        <f>AG40</f>
        <v>0</v>
      </c>
      <c r="G40" s="157">
        <f>COUNTIFS($AC$29:$AC$34,C40)</f>
        <v>0</v>
      </c>
      <c r="H40" s="9">
        <f>SUMIFS(K29:K34,I29:I34,C40)+SUMIFS(J29:J34,G29:G34,C40)</f>
        <v>0</v>
      </c>
      <c r="I40" s="116">
        <f>AC40</f>
        <v>0</v>
      </c>
      <c r="J40" s="160">
        <f>H40-I40</f>
        <v>0</v>
      </c>
      <c r="K40" s="7">
        <f>(E40*3)+(F40*2)+G40</f>
        <v>0</v>
      </c>
      <c r="AA40" s="204">
        <f>SUMIFS($J$29:$J$34,$G$29:$G$34,"&lt;&gt;B21",$I$29:$I$34,$C40)</f>
        <v>0</v>
      </c>
      <c r="AB40" s="205">
        <f>SUMIFS($K$29:$K$34,$I$29:$I$34,"&lt;&gt;B21",$G$29:$G$34,$C40)</f>
        <v>0</v>
      </c>
      <c r="AC40" s="206">
        <f>SUM(AA40:AB40)</f>
        <v>0</v>
      </c>
      <c r="AD40" s="190"/>
      <c r="AE40" s="134">
        <f>COUNTIFS($AB$29:$AB$34,"EMPATE",G29:G34,C40)</f>
        <v>0</v>
      </c>
      <c r="AF40" s="219">
        <f>COUNTIFS($AB$29:$AB$34,"EMPATE",I29:I34,C40)</f>
        <v>0</v>
      </c>
      <c r="AG40" s="220">
        <f>SUM(AE40:AF40)</f>
        <v>0</v>
      </c>
    </row>
    <row r="41" spans="1:36" ht="18.75" customHeight="1" thickBot="1" x14ac:dyDescent="0.25">
      <c r="B41" s="3" t="s">
        <v>0</v>
      </c>
      <c r="C41" s="6" t="str">
        <f>G7</f>
        <v>AEFADEUP</v>
      </c>
      <c r="D41" s="3">
        <f t="shared" ref="D41" si="15">E41+F41+G41</f>
        <v>0</v>
      </c>
      <c r="E41" s="142">
        <f>COUNTIFS($AA$29:$AA$34,C41)</f>
        <v>0</v>
      </c>
      <c r="F41" s="350">
        <f>AG41</f>
        <v>0</v>
      </c>
      <c r="G41" s="158">
        <f>COUNTIFS($AC$29:$AC$34,C41)</f>
        <v>0</v>
      </c>
      <c r="H41" s="4">
        <f>SUMIFS(K29:K34,I29:I34,C41)+SUMIFS(J29:J34,G29:G34,C41)</f>
        <v>0</v>
      </c>
      <c r="I41" s="117">
        <f t="shared" ref="I41" si="16">AC41</f>
        <v>0</v>
      </c>
      <c r="J41" s="161">
        <f>H41-I41</f>
        <v>0</v>
      </c>
      <c r="K41" s="2">
        <f t="shared" ref="K41" si="17">(E41*3)+(F41*2)+G41</f>
        <v>0</v>
      </c>
      <c r="AA41" s="155">
        <f>SUMIFS($J$29:$J$34,$G$29:$G$34,"&lt;&gt;B21",$I$29:$I$34,$C41)</f>
        <v>0</v>
      </c>
      <c r="AB41" s="198">
        <f t="shared" ref="AB41" si="18">SUMIFS($K$29:$K$34,$I$29:$I$34,"&lt;&gt;B21",$G$29:$G$34,$C41)</f>
        <v>0</v>
      </c>
      <c r="AC41" s="199">
        <f t="shared" ref="AC41" si="19">SUM(AA41:AB41)</f>
        <v>0</v>
      </c>
      <c r="AD41" s="190"/>
      <c r="AE41" s="133">
        <f>COUNTIFS($AB$29:$AB$34,"EMPATE",G29:G34,C41)</f>
        <v>0</v>
      </c>
      <c r="AF41" s="217">
        <f>COUNTIFS($AB$29:$AB$34,"EMPATE",I29:I34,C41)</f>
        <v>0</v>
      </c>
      <c r="AG41" s="218">
        <f>SUM(AE41:AF41)</f>
        <v>0</v>
      </c>
    </row>
    <row r="42" spans="1:36" ht="18.75" customHeight="1" x14ac:dyDescent="0.2">
      <c r="B42" s="381"/>
      <c r="D42" s="378"/>
      <c r="E42" s="379"/>
      <c r="F42" s="380"/>
      <c r="G42" s="379"/>
      <c r="H42" s="378"/>
      <c r="I42" s="378"/>
      <c r="J42" s="378"/>
      <c r="K42" s="374"/>
      <c r="L42" s="67"/>
      <c r="Q42" s="189"/>
      <c r="R42" s="189"/>
      <c r="AA42" s="190"/>
      <c r="AB42" s="190"/>
      <c r="AC42" s="211"/>
      <c r="AD42" s="190"/>
      <c r="AE42" s="190"/>
      <c r="AF42" s="380"/>
      <c r="AG42" s="380"/>
    </row>
    <row r="43" spans="1:36" s="214" customFormat="1" ht="18.75" customHeight="1" thickBot="1" x14ac:dyDescent="0.3">
      <c r="A43" s="186"/>
      <c r="G43" s="227"/>
      <c r="AA43" s="186"/>
      <c r="AB43" s="186"/>
      <c r="AC43" s="186"/>
      <c r="AD43" s="186"/>
      <c r="AE43" s="186"/>
      <c r="AF43" s="186"/>
      <c r="AG43" s="186"/>
      <c r="AI43" s="186"/>
      <c r="AJ43" s="186"/>
    </row>
    <row r="44" spans="1:36" ht="18.75" customHeight="1" thickBot="1" x14ac:dyDescent="0.25">
      <c r="B44" s="525" t="s">
        <v>30</v>
      </c>
      <c r="C44" s="526"/>
      <c r="D44" s="526"/>
      <c r="E44" s="526"/>
      <c r="F44" s="526"/>
      <c r="G44" s="526"/>
      <c r="H44" s="526"/>
      <c r="I44" s="526"/>
      <c r="J44" s="526"/>
      <c r="K44" s="527"/>
    </row>
    <row r="45" spans="1:36" ht="18.75" customHeight="1" thickBot="1" x14ac:dyDescent="0.25">
      <c r="B45" s="66" t="s">
        <v>19</v>
      </c>
      <c r="C45" s="50" t="s">
        <v>18</v>
      </c>
      <c r="D45" s="49" t="s">
        <v>17</v>
      </c>
      <c r="E45" s="65" t="s">
        <v>23</v>
      </c>
      <c r="F45" s="519" t="s">
        <v>16</v>
      </c>
      <c r="G45" s="520"/>
      <c r="H45" s="520" t="s">
        <v>15</v>
      </c>
      <c r="I45" s="521"/>
      <c r="J45" s="528" t="s">
        <v>14</v>
      </c>
      <c r="K45" s="523"/>
      <c r="AA45" s="190" t="s">
        <v>53</v>
      </c>
      <c r="AB45" s="192" t="s">
        <v>70</v>
      </c>
      <c r="AC45" s="190" t="s">
        <v>54</v>
      </c>
      <c r="AD45" s="129"/>
      <c r="AE45" s="129"/>
      <c r="AF45" s="129"/>
    </row>
    <row r="46" spans="1:36" ht="18.75" customHeight="1" x14ac:dyDescent="0.25">
      <c r="B46" s="173">
        <v>42478</v>
      </c>
      <c r="C46" s="48" t="s">
        <v>418</v>
      </c>
      <c r="D46" s="32" t="s">
        <v>106</v>
      </c>
      <c r="E46" s="31" t="s">
        <v>446</v>
      </c>
      <c r="F46" s="60">
        <v>4</v>
      </c>
      <c r="G46" s="30" t="str">
        <f>I8</f>
        <v>IPLeiria</v>
      </c>
      <c r="H46" s="59">
        <v>1</v>
      </c>
      <c r="I46" s="46" t="str">
        <f>I5</f>
        <v>AEFEUP</v>
      </c>
      <c r="J46" s="47"/>
      <c r="K46" s="46"/>
      <c r="AA46" s="24" t="str">
        <f>IF(AND(J46=K46),"EMPATE",(IF(J46&gt;K46,G46,I46)))</f>
        <v>EMPATE</v>
      </c>
      <c r="AB46" s="192">
        <f>IF(AI46=AJ46,"EMPATE",)</f>
        <v>0</v>
      </c>
      <c r="AC46" s="24" t="str">
        <f>IF(AND(J46=K46),"EMPATE",(IF(J46&lt;K46,G46,I46)))</f>
        <v>EMPATE</v>
      </c>
      <c r="AI46" s="67" t="str">
        <f>IF(J46=K46,"EMPATE",)</f>
        <v>EMPATE</v>
      </c>
      <c r="AJ46" s="67" t="str">
        <f>IF(J46&lt;&gt;0,"EMPATE","vazio")</f>
        <v>vazio</v>
      </c>
    </row>
    <row r="47" spans="1:36" ht="18.75" customHeight="1" thickBot="1" x14ac:dyDescent="0.3">
      <c r="B47" s="174">
        <v>42478</v>
      </c>
      <c r="C47" s="45" t="s">
        <v>418</v>
      </c>
      <c r="D47" s="35" t="s">
        <v>107</v>
      </c>
      <c r="E47" s="58" t="s">
        <v>414</v>
      </c>
      <c r="F47" s="64">
        <v>3</v>
      </c>
      <c r="G47" s="34" t="str">
        <f>I7</f>
        <v>AAC</v>
      </c>
      <c r="H47" s="63">
        <v>2</v>
      </c>
      <c r="I47" s="61" t="str">
        <f>I6</f>
        <v>NOVA</v>
      </c>
      <c r="J47" s="62"/>
      <c r="K47" s="61"/>
      <c r="AA47" s="24" t="str">
        <f t="shared" ref="AA47:AA51" si="20">IF(AND(J47=K47),"EMPATE",(IF(J47&gt;K47,G47,I47)))</f>
        <v>EMPATE</v>
      </c>
      <c r="AB47" s="192">
        <f t="shared" ref="AB47:AB51" si="21">IF(AI47=AJ47,"EMPATE",)</f>
        <v>0</v>
      </c>
      <c r="AC47" s="24" t="str">
        <f t="shared" ref="AC47:AC51" si="22">IF(AND(J47=K47),"EMPATE",(IF(J47&lt;K47,G47,I47)))</f>
        <v>EMPATE</v>
      </c>
      <c r="AI47" s="67" t="str">
        <f t="shared" ref="AI47:AI51" si="23">IF(J47=K47,"EMPATE",)</f>
        <v>EMPATE</v>
      </c>
      <c r="AJ47" s="67" t="str">
        <f t="shared" ref="AJ47:AJ51" si="24">IF(J47&lt;&gt;0,"EMPATE","vazio")</f>
        <v>vazio</v>
      </c>
    </row>
    <row r="48" spans="1:36" ht="18.75" customHeight="1" x14ac:dyDescent="0.25">
      <c r="B48" s="173">
        <v>42478</v>
      </c>
      <c r="C48" s="42" t="s">
        <v>341</v>
      </c>
      <c r="D48" s="32" t="s">
        <v>108</v>
      </c>
      <c r="E48" s="31" t="s">
        <v>446</v>
      </c>
      <c r="F48" s="60">
        <v>3</v>
      </c>
      <c r="G48" s="30" t="str">
        <f>I7</f>
        <v>AAC</v>
      </c>
      <c r="H48" s="59">
        <v>1</v>
      </c>
      <c r="I48" s="46" t="str">
        <f>I5</f>
        <v>AEFEUP</v>
      </c>
      <c r="J48" s="47"/>
      <c r="K48" s="46"/>
      <c r="AA48" s="24" t="str">
        <f t="shared" si="20"/>
        <v>EMPATE</v>
      </c>
      <c r="AB48" s="192">
        <f t="shared" si="21"/>
        <v>0</v>
      </c>
      <c r="AC48" s="24" t="str">
        <f>IF(AND(J48=K48),"EMPATE",(IF(J48&lt;K48,G48,I48)))</f>
        <v>EMPATE</v>
      </c>
      <c r="AI48" s="67" t="str">
        <f t="shared" si="23"/>
        <v>EMPATE</v>
      </c>
      <c r="AJ48" s="67" t="str">
        <f t="shared" si="24"/>
        <v>vazio</v>
      </c>
    </row>
    <row r="49" spans="1:36" ht="18.75" customHeight="1" thickBot="1" x14ac:dyDescent="0.3">
      <c r="B49" s="174">
        <v>42478</v>
      </c>
      <c r="C49" s="36" t="s">
        <v>341</v>
      </c>
      <c r="D49" s="28" t="s">
        <v>109</v>
      </c>
      <c r="E49" s="58" t="s">
        <v>414</v>
      </c>
      <c r="F49" s="57">
        <v>2</v>
      </c>
      <c r="G49" s="26" t="str">
        <f>I6</f>
        <v>NOVA</v>
      </c>
      <c r="H49" s="56">
        <v>4</v>
      </c>
      <c r="I49" s="43" t="str">
        <f>I8</f>
        <v>IPLeiria</v>
      </c>
      <c r="J49" s="44"/>
      <c r="K49" s="43"/>
      <c r="AA49" s="24" t="str">
        <f t="shared" si="20"/>
        <v>EMPATE</v>
      </c>
      <c r="AB49" s="192">
        <f t="shared" si="21"/>
        <v>0</v>
      </c>
      <c r="AC49" s="24" t="str">
        <f t="shared" si="22"/>
        <v>EMPATE</v>
      </c>
      <c r="AI49" s="67" t="str">
        <f t="shared" si="23"/>
        <v>EMPATE</v>
      </c>
      <c r="AJ49" s="67" t="str">
        <f t="shared" si="24"/>
        <v>vazio</v>
      </c>
    </row>
    <row r="50" spans="1:36" ht="18.75" customHeight="1" x14ac:dyDescent="0.25">
      <c r="B50" s="173">
        <v>42479</v>
      </c>
      <c r="C50" s="33" t="s">
        <v>304</v>
      </c>
      <c r="D50" s="32" t="s">
        <v>110</v>
      </c>
      <c r="E50" s="31" t="s">
        <v>414</v>
      </c>
      <c r="F50" s="60">
        <v>4</v>
      </c>
      <c r="G50" s="30" t="str">
        <f>I8</f>
        <v>IPLeiria</v>
      </c>
      <c r="H50" s="59">
        <v>3</v>
      </c>
      <c r="I50" s="46" t="str">
        <f>I7</f>
        <v>AAC</v>
      </c>
      <c r="J50" s="352"/>
      <c r="K50" s="353"/>
      <c r="AA50" s="24" t="str">
        <f t="shared" si="20"/>
        <v>EMPATE</v>
      </c>
      <c r="AB50" s="192">
        <f t="shared" si="21"/>
        <v>0</v>
      </c>
      <c r="AC50" s="24" t="str">
        <f t="shared" si="22"/>
        <v>EMPATE</v>
      </c>
      <c r="AI50" s="67" t="str">
        <f t="shared" si="23"/>
        <v>EMPATE</v>
      </c>
      <c r="AJ50" s="67" t="str">
        <f t="shared" si="24"/>
        <v>vazio</v>
      </c>
    </row>
    <row r="51" spans="1:36" ht="18.75" customHeight="1" thickBot="1" x14ac:dyDescent="0.3">
      <c r="B51" s="174">
        <v>42479</v>
      </c>
      <c r="C51" s="29" t="s">
        <v>304</v>
      </c>
      <c r="D51" s="28" t="s">
        <v>111</v>
      </c>
      <c r="E51" s="58" t="s">
        <v>445</v>
      </c>
      <c r="F51" s="57">
        <v>1</v>
      </c>
      <c r="G51" s="26" t="str">
        <f>I5</f>
        <v>AEFEUP</v>
      </c>
      <c r="H51" s="56">
        <v>2</v>
      </c>
      <c r="I51" s="43" t="str">
        <f>I6</f>
        <v>NOVA</v>
      </c>
      <c r="J51" s="355"/>
      <c r="K51" s="356"/>
      <c r="AA51" s="24" t="str">
        <f t="shared" si="20"/>
        <v>EMPATE</v>
      </c>
      <c r="AB51" s="192">
        <f t="shared" si="21"/>
        <v>0</v>
      </c>
      <c r="AC51" s="24" t="str">
        <f t="shared" si="22"/>
        <v>EMPATE</v>
      </c>
      <c r="AI51" s="67" t="str">
        <f t="shared" si="23"/>
        <v>EMPATE</v>
      </c>
      <c r="AJ51" s="67" t="str">
        <f t="shared" si="24"/>
        <v>vazio</v>
      </c>
    </row>
    <row r="52" spans="1:36" s="214" customFormat="1" ht="18.75" customHeight="1" x14ac:dyDescent="0.25">
      <c r="A52" s="186"/>
      <c r="B52" s="55"/>
      <c r="C52" s="54"/>
      <c r="D52" s="51"/>
      <c r="E52" s="51"/>
      <c r="F52" s="51"/>
      <c r="G52" s="226"/>
      <c r="H52" s="52"/>
      <c r="I52" s="51"/>
      <c r="J52" s="51"/>
      <c r="K52" s="51"/>
      <c r="AA52" s="186"/>
      <c r="AB52" s="186"/>
      <c r="AC52" s="186"/>
      <c r="AD52" s="186"/>
      <c r="AE52" s="186"/>
      <c r="AF52" s="186"/>
      <c r="AG52" s="186"/>
      <c r="AI52" s="186"/>
      <c r="AJ52" s="186"/>
    </row>
    <row r="53" spans="1:36" ht="18.75" customHeight="1" thickBot="1" x14ac:dyDescent="0.25">
      <c r="B53" s="534" t="s">
        <v>13</v>
      </c>
      <c r="C53" s="534"/>
      <c r="D53" s="534"/>
      <c r="E53" s="534"/>
      <c r="F53" s="534"/>
      <c r="G53" s="534"/>
      <c r="H53" s="534"/>
      <c r="I53" s="534"/>
      <c r="J53" s="534"/>
      <c r="K53" s="534"/>
    </row>
    <row r="54" spans="1:36" ht="18.75" customHeight="1" thickBot="1" x14ac:dyDescent="0.25">
      <c r="B54" s="121" t="s">
        <v>12</v>
      </c>
      <c r="C54" s="333" t="s">
        <v>11</v>
      </c>
      <c r="D54" s="354" t="s">
        <v>10</v>
      </c>
      <c r="E54" s="113" t="s">
        <v>9</v>
      </c>
      <c r="F54" s="120" t="s">
        <v>52</v>
      </c>
      <c r="G54" s="120" t="s">
        <v>8</v>
      </c>
      <c r="H54" s="122" t="s">
        <v>26</v>
      </c>
      <c r="I54" s="113" t="s">
        <v>27</v>
      </c>
      <c r="J54" s="123" t="s">
        <v>5</v>
      </c>
      <c r="K54" s="121" t="s">
        <v>4</v>
      </c>
      <c r="AA54" s="221" t="s">
        <v>71</v>
      </c>
      <c r="AB54" s="222" t="s">
        <v>72</v>
      </c>
      <c r="AC54" s="195" t="s">
        <v>73</v>
      </c>
      <c r="AD54" s="24"/>
      <c r="AE54" s="193" t="s">
        <v>74</v>
      </c>
      <c r="AF54" s="196" t="s">
        <v>75</v>
      </c>
      <c r="AG54" s="197" t="s">
        <v>76</v>
      </c>
    </row>
    <row r="55" spans="1:36" ht="18.75" customHeight="1" x14ac:dyDescent="0.2">
      <c r="B55" s="14" t="s">
        <v>3</v>
      </c>
      <c r="C55" s="334" t="str">
        <f>I6</f>
        <v>NOVA</v>
      </c>
      <c r="D55" s="14">
        <f>E55+F55+G55</f>
        <v>0</v>
      </c>
      <c r="E55" s="136">
        <f>COUNTIFS($AA$46:$AA$51,C55)</f>
        <v>0</v>
      </c>
      <c r="F55" s="348">
        <f>AG55</f>
        <v>0</v>
      </c>
      <c r="G55" s="156">
        <f>COUNTIFS($AC$46:$AC$51,C55)</f>
        <v>0</v>
      </c>
      <c r="H55" s="15">
        <f>SUMIFS(K46:K51,I46:I51,C55)+SUMIFS(J46:J51,G46:G51,C55)</f>
        <v>0</v>
      </c>
      <c r="I55" s="115">
        <f>AC55</f>
        <v>0</v>
      </c>
      <c r="J55" s="336">
        <f>H55-I55</f>
        <v>0</v>
      </c>
      <c r="K55" s="13">
        <f>(E55*3)+(F55*2)+G55</f>
        <v>0</v>
      </c>
      <c r="AA55" s="133">
        <f>SUMIFS($J$46:$J$51,$G$46:$G$51,"&lt;&gt;B21",$I$46:$I$51,$C55)</f>
        <v>0</v>
      </c>
      <c r="AB55" s="224">
        <f>SUMIFS($K$46:$K$51,$I$46:$I$51,"&lt;&gt;B21",$G$46:$G$51,$C55)</f>
        <v>0</v>
      </c>
      <c r="AC55" s="199">
        <f>SUM(AA55:AB55)</f>
        <v>0</v>
      </c>
      <c r="AD55" s="190"/>
      <c r="AE55" s="155">
        <f>COUNTIFS($AB$46:$AB$51,"EMPATE",G46:G51,C55)</f>
        <v>0</v>
      </c>
      <c r="AF55" s="215">
        <f>COUNTIFS($AB$46:$AB$51,"EMPATE",I46:I51,C55)</f>
        <v>0</v>
      </c>
      <c r="AG55" s="218">
        <f>SUM(AE55:AF55)</f>
        <v>0</v>
      </c>
    </row>
    <row r="56" spans="1:36" ht="18.75" customHeight="1" thickBot="1" x14ac:dyDescent="0.25">
      <c r="B56" s="8" t="s">
        <v>2</v>
      </c>
      <c r="C56" s="11" t="str">
        <f>I7</f>
        <v>AAC</v>
      </c>
      <c r="D56" s="8">
        <f>E56+F56+G56</f>
        <v>0</v>
      </c>
      <c r="E56" s="139">
        <f>COUNTIFS($AA$46:$AA$51,C56)</f>
        <v>0</v>
      </c>
      <c r="F56" s="349">
        <f>AG56</f>
        <v>0</v>
      </c>
      <c r="G56" s="157">
        <f>COUNTIFS($AC$46:$AC$51,C56)</f>
        <v>0</v>
      </c>
      <c r="H56" s="9">
        <f>SUMIFS(K46:K51,I46:I51,C56)+SUMIFS(J46:J51,G46:G51,C56)</f>
        <v>0</v>
      </c>
      <c r="I56" s="116">
        <f>AC56</f>
        <v>0</v>
      </c>
      <c r="J56" s="160">
        <f>H56-I56</f>
        <v>0</v>
      </c>
      <c r="K56" s="7">
        <f>(E56*3)+(F56*2)+G56</f>
        <v>0</v>
      </c>
      <c r="AA56" s="133">
        <f>SUMIFS($J$46:$J$51,$G$46:$G$51,"&lt;&gt;B21",$I$46:$I$51,$C56)</f>
        <v>0</v>
      </c>
      <c r="AB56" s="224">
        <f>SUMIFS($K$46:$K$51,$I$46:$I$51,"&lt;&gt;B21",$G$46:$G$51,$C56)</f>
        <v>0</v>
      </c>
      <c r="AC56" s="199">
        <f>SUM(AA56:AB56)</f>
        <v>0</v>
      </c>
      <c r="AD56" s="190"/>
      <c r="AE56" s="155">
        <f>COUNTIFS($AB$46:$AB$51,"EMPATE",G46:G51,C56)</f>
        <v>0</v>
      </c>
      <c r="AF56" s="215">
        <f>COUNTIFS($AB$46:$AB$51,"EMPATE",I46:I51,C56)</f>
        <v>0</v>
      </c>
      <c r="AG56" s="218">
        <f>SUM(AE56:AF56)</f>
        <v>0</v>
      </c>
    </row>
    <row r="57" spans="1:36" ht="18.75" customHeight="1" x14ac:dyDescent="0.2">
      <c r="B57" s="8" t="s">
        <v>1</v>
      </c>
      <c r="C57" s="11" t="str">
        <f>I5</f>
        <v>AEFEUP</v>
      </c>
      <c r="D57" s="8">
        <f>E57+F57+G57</f>
        <v>0</v>
      </c>
      <c r="E57" s="139">
        <f>COUNTIFS($AA$46:$AA$51,C57)</f>
        <v>0</v>
      </c>
      <c r="F57" s="349">
        <f>AG57</f>
        <v>0</v>
      </c>
      <c r="G57" s="157">
        <f>COUNTIFS($AC$46:$AC$51,C57)</f>
        <v>0</v>
      </c>
      <c r="H57" s="9">
        <f>SUMIFS(K46:K51,I46:I51,C57)+SUMIFS(J46:J51,G46:G51,C57)</f>
        <v>0</v>
      </c>
      <c r="I57" s="116">
        <f>AC57</f>
        <v>0</v>
      </c>
      <c r="J57" s="160">
        <f>H57-I57</f>
        <v>0</v>
      </c>
      <c r="K57" s="7">
        <f>(E57*3)+(F57*2)+G57</f>
        <v>0</v>
      </c>
      <c r="AA57" s="209">
        <f>SUMIFS($J$46:$J$51,$G$46:$G$51,"&lt;&gt;B21",$I$46:$I$51,$C57)</f>
        <v>0</v>
      </c>
      <c r="AB57" s="223">
        <f>SUMIFS($K$46:$K$51,$I$46:$I$51,"&lt;&gt;B21",$G$46:$G$51,$C57)</f>
        <v>0</v>
      </c>
      <c r="AC57" s="210">
        <f>SUM(AA57:AB57)</f>
        <v>0</v>
      </c>
      <c r="AD57" s="190"/>
      <c r="AE57" s="155">
        <f>COUNTIFS($AB$46:$AB$51,"EMPATE",G46:G51,C57)</f>
        <v>0</v>
      </c>
      <c r="AF57" s="215">
        <f>COUNTIFS($AB$46:$AB$51,"EMPATE",I46:I51,C57)</f>
        <v>0</v>
      </c>
      <c r="AG57" s="216">
        <f>SUM(AE57:AF57)</f>
        <v>0</v>
      </c>
    </row>
    <row r="58" spans="1:36" ht="18.75" customHeight="1" thickBot="1" x14ac:dyDescent="0.25">
      <c r="B58" s="3" t="s">
        <v>0</v>
      </c>
      <c r="C58" s="6" t="str">
        <f>I8</f>
        <v>IPLeiria</v>
      </c>
      <c r="D58" s="3">
        <f t="shared" ref="D58" si="25">E58+F58+G58</f>
        <v>0</v>
      </c>
      <c r="E58" s="142">
        <f>COUNTIFS($AA$46:$AA$51,C58)</f>
        <v>0</v>
      </c>
      <c r="F58" s="350">
        <f>AG58</f>
        <v>0</v>
      </c>
      <c r="G58" s="158">
        <f>COUNTIFS($AC$46:$AC$51,C58)</f>
        <v>0</v>
      </c>
      <c r="H58" s="4">
        <f>SUMIFS(K46:K51,I46:I51,C58)+SUMIFS(J46:J51,G46:G51,C58)</f>
        <v>0</v>
      </c>
      <c r="I58" s="117">
        <f t="shared" ref="I58" si="26">AC58</f>
        <v>0</v>
      </c>
      <c r="J58" s="161">
        <f>H58-I58</f>
        <v>0</v>
      </c>
      <c r="K58" s="2">
        <f t="shared" ref="K58" si="27">(E58*3)+(F58*2)+G58</f>
        <v>0</v>
      </c>
      <c r="AA58" s="134">
        <f>SUMIFS($J$46:$J$51,$G$46:$G$51,"&lt;&gt;B21",$I$46:$I$51,$C58)</f>
        <v>0</v>
      </c>
      <c r="AB58" s="225">
        <f t="shared" ref="AB58" si="28">SUMIFS($K$46:$K$51,$I$46:$I$51,"&lt;&gt;B21",$G$46:$G$51,$C58)</f>
        <v>0</v>
      </c>
      <c r="AC58" s="206">
        <f t="shared" ref="AC58" si="29">SUM(AA58:AB58)</f>
        <v>0</v>
      </c>
      <c r="AD58" s="190"/>
      <c r="AE58" s="155">
        <f>COUNTIFS($AB$46:$AB$51,"EMPATE",G46:G51,C58)</f>
        <v>0</v>
      </c>
      <c r="AF58" s="215">
        <f>COUNTIFS($AB$46:$AB$51,"EMPATE",I46:I51,C58)</f>
        <v>0</v>
      </c>
      <c r="AG58" s="220">
        <f>SUM(AE58:AF58)</f>
        <v>0</v>
      </c>
    </row>
    <row r="59" spans="1:36" ht="18.75" customHeight="1" x14ac:dyDescent="0.2">
      <c r="B59" s="381"/>
      <c r="D59" s="378"/>
      <c r="E59" s="379"/>
      <c r="F59" s="380"/>
      <c r="G59" s="379"/>
      <c r="H59" s="378"/>
      <c r="I59" s="378"/>
      <c r="J59" s="378"/>
      <c r="K59" s="374"/>
      <c r="L59" s="67"/>
      <c r="Q59" s="189"/>
      <c r="R59" s="189"/>
      <c r="AA59" s="190"/>
      <c r="AB59" s="190"/>
      <c r="AC59" s="211"/>
      <c r="AD59" s="190"/>
      <c r="AE59" s="190"/>
      <c r="AF59" s="380"/>
      <c r="AG59" s="380"/>
    </row>
    <row r="60" spans="1:36" s="214" customFormat="1" ht="18.75" thickBot="1" x14ac:dyDescent="0.3">
      <c r="A60" s="186"/>
      <c r="G60" s="227"/>
      <c r="AA60" s="129"/>
      <c r="AB60" s="129"/>
      <c r="AC60" s="129"/>
      <c r="AD60" s="129"/>
      <c r="AE60" s="129"/>
      <c r="AF60" s="129"/>
      <c r="AG60" s="129"/>
      <c r="AI60" s="186"/>
      <c r="AJ60" s="186"/>
    </row>
    <row r="61" spans="1:36" ht="18.75" thickBot="1" x14ac:dyDescent="0.25">
      <c r="B61" s="525" t="s">
        <v>31</v>
      </c>
      <c r="C61" s="526"/>
      <c r="D61" s="526"/>
      <c r="E61" s="526"/>
      <c r="F61" s="526"/>
      <c r="G61" s="526"/>
      <c r="H61" s="526"/>
      <c r="I61" s="526"/>
      <c r="J61" s="526"/>
      <c r="K61" s="527"/>
      <c r="AA61" s="129"/>
      <c r="AB61" s="129"/>
      <c r="AC61" s="129"/>
      <c r="AD61" s="129"/>
      <c r="AE61" s="129"/>
      <c r="AF61" s="129"/>
      <c r="AG61" s="129"/>
    </row>
    <row r="62" spans="1:36" ht="18.75" thickBot="1" x14ac:dyDescent="0.25">
      <c r="B62" s="49" t="s">
        <v>19</v>
      </c>
      <c r="C62" s="50" t="s">
        <v>18</v>
      </c>
      <c r="D62" s="66" t="s">
        <v>17</v>
      </c>
      <c r="E62" s="65" t="s">
        <v>23</v>
      </c>
      <c r="F62" s="541" t="s">
        <v>16</v>
      </c>
      <c r="G62" s="538"/>
      <c r="H62" s="538" t="s">
        <v>15</v>
      </c>
      <c r="I62" s="539"/>
      <c r="J62" s="528" t="s">
        <v>14</v>
      </c>
      <c r="K62" s="523"/>
      <c r="AA62" s="190" t="s">
        <v>53</v>
      </c>
      <c r="AB62" s="190" t="s">
        <v>54</v>
      </c>
      <c r="AC62" s="129"/>
      <c r="AD62" s="129"/>
      <c r="AE62" s="129"/>
      <c r="AF62" s="129"/>
      <c r="AG62" s="129"/>
    </row>
    <row r="63" spans="1:36" x14ac:dyDescent="0.2">
      <c r="B63" s="173">
        <v>42480</v>
      </c>
      <c r="C63" s="175" t="s">
        <v>311</v>
      </c>
      <c r="D63" s="88" t="s">
        <v>112</v>
      </c>
      <c r="E63" s="88" t="s">
        <v>414</v>
      </c>
      <c r="F63" s="284" t="s">
        <v>326</v>
      </c>
      <c r="G63" s="98"/>
      <c r="H63" s="287" t="s">
        <v>330</v>
      </c>
      <c r="I63" s="99"/>
      <c r="J63" s="97"/>
      <c r="K63" s="99"/>
      <c r="AA63" s="24" t="str">
        <f>IF(OR(T63="",U63=""),"",(IF(T63&gt;U63,G63,I63)))</f>
        <v/>
      </c>
      <c r="AB63" s="24" t="str">
        <f>IF(OR(T63="",U63=""),"",(IF(T63&lt;U63,G63,I63)))</f>
        <v/>
      </c>
      <c r="AC63" s="129"/>
      <c r="AD63" s="129"/>
      <c r="AE63" s="129"/>
      <c r="AF63" s="129"/>
      <c r="AG63" s="129"/>
    </row>
    <row r="64" spans="1:36" x14ac:dyDescent="0.2">
      <c r="B64" s="251">
        <v>42480</v>
      </c>
      <c r="C64" s="176" t="s">
        <v>311</v>
      </c>
      <c r="D64" s="89" t="s">
        <v>113</v>
      </c>
      <c r="E64" s="89" t="s">
        <v>445</v>
      </c>
      <c r="F64" s="285" t="s">
        <v>327</v>
      </c>
      <c r="G64" s="87"/>
      <c r="H64" s="288" t="s">
        <v>332</v>
      </c>
      <c r="I64" s="101"/>
      <c r="J64" s="100"/>
      <c r="K64" s="101"/>
      <c r="AA64" s="24" t="str">
        <f t="shared" ref="AA64:AA69" si="30">IF(OR(T64="",U64=""),"",(IF(T64&gt;U64,G64,I64)))</f>
        <v/>
      </c>
      <c r="AB64" s="24" t="str">
        <f t="shared" ref="AB64:AB70" si="31">IF(OR(T64="",U64=""),"",(IF(T64&lt;U64,G64,I64)))</f>
        <v/>
      </c>
      <c r="AC64" s="129"/>
      <c r="AD64" s="129"/>
      <c r="AE64" s="129"/>
      <c r="AF64" s="129"/>
      <c r="AG64" s="129"/>
    </row>
    <row r="65" spans="1:36" x14ac:dyDescent="0.2">
      <c r="B65" s="251">
        <v>42480</v>
      </c>
      <c r="C65" s="176" t="s">
        <v>314</v>
      </c>
      <c r="D65" s="89" t="s">
        <v>114</v>
      </c>
      <c r="E65" s="89" t="s">
        <v>414</v>
      </c>
      <c r="F65" s="285" t="s">
        <v>328</v>
      </c>
      <c r="G65" s="87"/>
      <c r="H65" s="288" t="s">
        <v>332</v>
      </c>
      <c r="I65" s="101"/>
      <c r="J65" s="100"/>
      <c r="K65" s="101"/>
      <c r="AA65" s="24" t="str">
        <f t="shared" si="30"/>
        <v/>
      </c>
      <c r="AB65" s="24" t="str">
        <f t="shared" si="31"/>
        <v/>
      </c>
      <c r="AC65" s="129"/>
      <c r="AD65" s="129"/>
      <c r="AE65" s="129"/>
      <c r="AF65" s="129"/>
      <c r="AG65" s="129"/>
    </row>
    <row r="66" spans="1:36" ht="18.75" thickBot="1" x14ac:dyDescent="0.25">
      <c r="B66" s="174">
        <v>42480</v>
      </c>
      <c r="C66" s="177" t="s">
        <v>314</v>
      </c>
      <c r="D66" s="90" t="s">
        <v>115</v>
      </c>
      <c r="E66" s="90" t="s">
        <v>445</v>
      </c>
      <c r="F66" s="286" t="s">
        <v>329</v>
      </c>
      <c r="G66" s="104"/>
      <c r="H66" s="289" t="s">
        <v>331</v>
      </c>
      <c r="I66" s="105"/>
      <c r="J66" s="102"/>
      <c r="K66" s="103"/>
      <c r="AA66" s="24" t="str">
        <f t="shared" si="30"/>
        <v/>
      </c>
      <c r="AB66" s="24" t="str">
        <f t="shared" si="31"/>
        <v/>
      </c>
    </row>
    <row r="67" spans="1:36" x14ac:dyDescent="0.25">
      <c r="B67" s="173">
        <v>42480</v>
      </c>
      <c r="C67" s="84" t="s">
        <v>309</v>
      </c>
      <c r="D67" s="41" t="s">
        <v>116</v>
      </c>
      <c r="E67" s="31" t="s">
        <v>445</v>
      </c>
      <c r="F67" s="282" t="s">
        <v>395</v>
      </c>
      <c r="G67" s="30" t="str">
        <f>IF(OR(J63="",K63=""),"",(IF(J63&gt;K63,G63,I63)))</f>
        <v/>
      </c>
      <c r="H67" s="283" t="s">
        <v>399</v>
      </c>
      <c r="I67" s="46" t="str">
        <f>IF(OR(J64="",K64=""),"",(IF(J64&gt;K64,G64,I64)))</f>
        <v/>
      </c>
      <c r="J67" s="39"/>
      <c r="K67" s="38"/>
      <c r="AA67" s="24" t="str">
        <f t="shared" si="30"/>
        <v/>
      </c>
      <c r="AB67" s="24" t="str">
        <f t="shared" si="31"/>
        <v/>
      </c>
    </row>
    <row r="68" spans="1:36" ht="18.75" thickBot="1" x14ac:dyDescent="0.3">
      <c r="B68" s="174">
        <v>42480</v>
      </c>
      <c r="C68" s="83" t="s">
        <v>309</v>
      </c>
      <c r="D68" s="35" t="s">
        <v>117</v>
      </c>
      <c r="E68" s="58" t="s">
        <v>414</v>
      </c>
      <c r="F68" s="279" t="s">
        <v>396</v>
      </c>
      <c r="G68" s="26" t="str">
        <f>IF(OR(J65="",K65=""),"",(IF(J65&gt;K65,G65,I65)))</f>
        <v/>
      </c>
      <c r="H68" s="281" t="s">
        <v>400</v>
      </c>
      <c r="I68" s="43" t="str">
        <f>IF(OR(J66="",K66=""),"",(IF(J66&gt;K66,G66,I66)))</f>
        <v/>
      </c>
      <c r="J68" s="62"/>
      <c r="K68" s="61"/>
      <c r="AA68" s="24" t="str">
        <f t="shared" si="30"/>
        <v/>
      </c>
      <c r="AB68" s="24" t="str">
        <f t="shared" si="31"/>
        <v/>
      </c>
    </row>
    <row r="69" spans="1:36" x14ac:dyDescent="0.25">
      <c r="B69" s="173">
        <v>42481</v>
      </c>
      <c r="C69" s="84" t="s">
        <v>426</v>
      </c>
      <c r="D69" s="32" t="s">
        <v>118</v>
      </c>
      <c r="E69" s="31" t="s">
        <v>416</v>
      </c>
      <c r="F69" s="278" t="s">
        <v>397</v>
      </c>
      <c r="G69" s="40" t="str">
        <f>IF(OR(J67="",K67=""),"",(IF(J67&lt;K67,G67,I67)))</f>
        <v/>
      </c>
      <c r="H69" s="280" t="s">
        <v>401</v>
      </c>
      <c r="I69" s="106" t="str">
        <f>IF(OR(J68="",K68=""),"",(IF(J68&lt;K68,G68,I68)))</f>
        <v/>
      </c>
      <c r="J69" s="60"/>
      <c r="K69" s="46"/>
      <c r="AA69" s="24" t="str">
        <f t="shared" si="30"/>
        <v/>
      </c>
      <c r="AB69" s="24" t="str">
        <f t="shared" si="31"/>
        <v/>
      </c>
    </row>
    <row r="70" spans="1:36" ht="18.75" thickBot="1" x14ac:dyDescent="0.3">
      <c r="B70" s="174">
        <v>42481</v>
      </c>
      <c r="C70" s="83" t="s">
        <v>309</v>
      </c>
      <c r="D70" s="28" t="s">
        <v>119</v>
      </c>
      <c r="E70" s="27" t="s">
        <v>446</v>
      </c>
      <c r="F70" s="279" t="s">
        <v>398</v>
      </c>
      <c r="G70" s="26" t="str">
        <f>IF(OR(J67="",K67=""),"",(IF(J67&gt;K67,G67,I67)))</f>
        <v/>
      </c>
      <c r="H70" s="281" t="s">
        <v>402</v>
      </c>
      <c r="I70" s="86" t="str">
        <f>IF(OR(J68="",K68=""),"",(IF(J68&gt;K68,G68,I68)))</f>
        <v/>
      </c>
      <c r="J70" s="57"/>
      <c r="K70" s="43"/>
      <c r="AA70" s="24" t="str">
        <f>IF(OR(T70="",U70=""),"",(IF(T70&gt;U70,G70,I70)))</f>
        <v/>
      </c>
      <c r="AB70" s="24" t="str">
        <f t="shared" si="31"/>
        <v/>
      </c>
    </row>
    <row r="71" spans="1:36" s="214" customFormat="1" x14ac:dyDescent="0.25">
      <c r="A71" s="186"/>
      <c r="B71" s="394"/>
      <c r="D71" s="25"/>
      <c r="G71" s="227"/>
      <c r="AA71" s="186"/>
      <c r="AB71" s="186"/>
      <c r="AC71" s="186"/>
      <c r="AD71" s="186"/>
      <c r="AE71" s="186"/>
      <c r="AF71" s="186"/>
      <c r="AG71" s="186"/>
      <c r="AI71" s="186"/>
      <c r="AJ71" s="186"/>
    </row>
    <row r="72" spans="1:36" s="214" customFormat="1" x14ac:dyDescent="0.25">
      <c r="A72" s="186"/>
      <c r="B72" s="394"/>
      <c r="D72" s="25"/>
      <c r="G72" s="227"/>
      <c r="AA72" s="186"/>
      <c r="AB72" s="186"/>
      <c r="AC72" s="186"/>
      <c r="AD72" s="186"/>
      <c r="AE72" s="186"/>
      <c r="AF72" s="186"/>
      <c r="AG72" s="186"/>
      <c r="AI72" s="186"/>
      <c r="AJ72" s="186"/>
    </row>
    <row r="73" spans="1:36" s="214" customFormat="1" x14ac:dyDescent="0.25">
      <c r="A73" s="186"/>
      <c r="B73" s="247" t="s">
        <v>333</v>
      </c>
      <c r="C73" s="247"/>
      <c r="D73" s="227"/>
      <c r="E73" s="227" t="s">
        <v>113</v>
      </c>
      <c r="F73" s="246" t="s">
        <v>327</v>
      </c>
      <c r="G73" s="246"/>
      <c r="H73" s="246" t="s">
        <v>334</v>
      </c>
      <c r="I73" s="247"/>
      <c r="AA73" s="186"/>
      <c r="AB73" s="186"/>
      <c r="AC73" s="186"/>
      <c r="AD73" s="186"/>
      <c r="AE73" s="186"/>
      <c r="AF73" s="186"/>
      <c r="AG73" s="186"/>
      <c r="AI73" s="186"/>
      <c r="AJ73" s="186"/>
    </row>
    <row r="74" spans="1:36" s="214" customFormat="1" x14ac:dyDescent="0.25">
      <c r="A74" s="186"/>
      <c r="B74" s="247"/>
      <c r="C74" s="247"/>
      <c r="D74" s="227"/>
      <c r="E74" s="227" t="s">
        <v>114</v>
      </c>
      <c r="F74" s="246" t="s">
        <v>328</v>
      </c>
      <c r="G74" s="246"/>
      <c r="H74" s="246" t="s">
        <v>335</v>
      </c>
      <c r="I74" s="247"/>
      <c r="AA74" s="186"/>
      <c r="AB74" s="186"/>
      <c r="AC74" s="186"/>
      <c r="AD74" s="186"/>
      <c r="AE74" s="186"/>
      <c r="AF74" s="186"/>
      <c r="AG74" s="186"/>
      <c r="AI74" s="186"/>
      <c r="AJ74" s="186"/>
    </row>
    <row r="75" spans="1:36" s="214" customFormat="1" x14ac:dyDescent="0.25">
      <c r="A75" s="186"/>
      <c r="B75" s="247"/>
      <c r="C75" s="247"/>
      <c r="D75" s="227"/>
      <c r="E75" s="247"/>
      <c r="F75" s="246"/>
      <c r="G75" s="246"/>
      <c r="H75" s="246"/>
      <c r="I75" s="247"/>
      <c r="AA75" s="186"/>
      <c r="AB75" s="186"/>
      <c r="AC75" s="186"/>
      <c r="AD75" s="186"/>
      <c r="AE75" s="186"/>
      <c r="AF75" s="186"/>
      <c r="AG75" s="186"/>
      <c r="AI75" s="186"/>
      <c r="AJ75" s="186"/>
    </row>
    <row r="76" spans="1:36" s="214" customFormat="1" x14ac:dyDescent="0.25">
      <c r="A76" s="186"/>
      <c r="B76" s="247" t="s">
        <v>336</v>
      </c>
      <c r="C76" s="247"/>
      <c r="D76" s="227"/>
      <c r="E76" s="227" t="s">
        <v>113</v>
      </c>
      <c r="F76" s="246" t="s">
        <v>327</v>
      </c>
      <c r="G76" s="246"/>
      <c r="H76" s="246" t="s">
        <v>337</v>
      </c>
      <c r="I76" s="247"/>
      <c r="AA76" s="186"/>
      <c r="AB76" s="186"/>
      <c r="AC76" s="186"/>
      <c r="AD76" s="186"/>
      <c r="AE76" s="186"/>
      <c r="AF76" s="186"/>
      <c r="AG76" s="186"/>
      <c r="AI76" s="186"/>
      <c r="AJ76" s="186"/>
    </row>
    <row r="77" spans="1:36" s="214" customFormat="1" x14ac:dyDescent="0.25">
      <c r="A77" s="186"/>
      <c r="B77" s="247"/>
      <c r="C77" s="247"/>
      <c r="D77" s="227"/>
      <c r="E77" s="227" t="s">
        <v>114</v>
      </c>
      <c r="F77" s="246" t="s">
        <v>328</v>
      </c>
      <c r="G77" s="246"/>
      <c r="H77" s="246" t="s">
        <v>335</v>
      </c>
      <c r="I77" s="247"/>
      <c r="AA77" s="186"/>
      <c r="AB77" s="186"/>
      <c r="AC77" s="186"/>
      <c r="AD77" s="186"/>
      <c r="AE77" s="186"/>
      <c r="AF77" s="186"/>
      <c r="AG77" s="186"/>
      <c r="AI77" s="186"/>
      <c r="AJ77" s="186"/>
    </row>
    <row r="78" spans="1:36" s="214" customFormat="1" x14ac:dyDescent="0.25">
      <c r="A78" s="186"/>
      <c r="B78" s="247"/>
      <c r="C78" s="247"/>
      <c r="D78" s="227"/>
      <c r="E78" s="247"/>
      <c r="F78" s="246"/>
      <c r="G78" s="246"/>
      <c r="H78" s="246"/>
      <c r="I78" s="247"/>
      <c r="AA78" s="186"/>
      <c r="AB78" s="186"/>
      <c r="AC78" s="186"/>
      <c r="AD78" s="186"/>
      <c r="AE78" s="186"/>
      <c r="AF78" s="186"/>
      <c r="AG78" s="186"/>
      <c r="AI78" s="186"/>
      <c r="AJ78" s="186"/>
    </row>
    <row r="79" spans="1:36" s="214" customFormat="1" x14ac:dyDescent="0.25">
      <c r="A79" s="186"/>
      <c r="B79" s="247" t="s">
        <v>338</v>
      </c>
      <c r="C79" s="247"/>
      <c r="D79" s="227"/>
      <c r="E79" s="227" t="s">
        <v>113</v>
      </c>
      <c r="F79" s="246" t="s">
        <v>327</v>
      </c>
      <c r="G79" s="246"/>
      <c r="H79" s="246" t="s">
        <v>334</v>
      </c>
      <c r="I79" s="247"/>
      <c r="AA79" s="186"/>
      <c r="AB79" s="186"/>
      <c r="AC79" s="186"/>
      <c r="AD79" s="186"/>
      <c r="AE79" s="186"/>
      <c r="AF79" s="186"/>
      <c r="AG79" s="186"/>
      <c r="AI79" s="186"/>
      <c r="AJ79" s="186"/>
    </row>
    <row r="80" spans="1:36" s="214" customFormat="1" x14ac:dyDescent="0.25">
      <c r="A80" s="186"/>
      <c r="B80" s="247"/>
      <c r="C80" s="247"/>
      <c r="D80" s="227"/>
      <c r="E80" s="227" t="s">
        <v>114</v>
      </c>
      <c r="F80" s="246" t="s">
        <v>328</v>
      </c>
      <c r="G80" s="246"/>
      <c r="H80" s="246" t="s">
        <v>337</v>
      </c>
      <c r="I80" s="247"/>
      <c r="AA80" s="186"/>
      <c r="AB80" s="186"/>
      <c r="AC80" s="186"/>
      <c r="AD80" s="186"/>
      <c r="AE80" s="186"/>
      <c r="AF80" s="186"/>
      <c r="AG80" s="186"/>
      <c r="AI80" s="186"/>
      <c r="AJ80" s="186"/>
    </row>
    <row r="81" spans="1:36" s="214" customFormat="1" x14ac:dyDescent="0.25">
      <c r="A81" s="186"/>
      <c r="D81" s="227"/>
      <c r="F81" s="245"/>
      <c r="G81" s="245"/>
      <c r="H81" s="245"/>
      <c r="AA81" s="186"/>
      <c r="AB81" s="186"/>
      <c r="AC81" s="186"/>
      <c r="AD81" s="186"/>
      <c r="AE81" s="186"/>
      <c r="AF81" s="186"/>
      <c r="AG81" s="186"/>
      <c r="AI81" s="186"/>
      <c r="AJ81" s="186"/>
    </row>
    <row r="82" spans="1:36" x14ac:dyDescent="0.25">
      <c r="B82" s="214"/>
      <c r="C82" s="214"/>
      <c r="D82" s="227"/>
      <c r="E82" s="214"/>
      <c r="F82" s="182" t="s">
        <v>321</v>
      </c>
      <c r="G82" s="182" t="s">
        <v>69</v>
      </c>
      <c r="H82" s="531" t="s">
        <v>322</v>
      </c>
      <c r="I82" s="531"/>
      <c r="J82" s="214"/>
      <c r="K82" s="214"/>
    </row>
    <row r="83" spans="1:36" s="214" customFormat="1" x14ac:dyDescent="0.2">
      <c r="A83" s="186"/>
      <c r="F83" s="402" t="s">
        <v>3</v>
      </c>
      <c r="G83" s="402"/>
      <c r="H83" s="540">
        <v>50</v>
      </c>
      <c r="I83" s="540"/>
      <c r="AA83" s="186"/>
      <c r="AB83" s="186"/>
      <c r="AC83" s="186"/>
      <c r="AD83" s="186"/>
      <c r="AE83" s="186"/>
      <c r="AF83" s="186"/>
      <c r="AG83" s="186"/>
      <c r="AI83" s="186"/>
      <c r="AJ83" s="186"/>
    </row>
    <row r="84" spans="1:36" s="214" customFormat="1" x14ac:dyDescent="0.2">
      <c r="A84" s="186"/>
      <c r="F84" s="402" t="s">
        <v>2</v>
      </c>
      <c r="G84" s="402"/>
      <c r="H84" s="540">
        <v>45</v>
      </c>
      <c r="I84" s="540"/>
      <c r="AA84" s="186"/>
      <c r="AB84" s="186"/>
      <c r="AC84" s="186"/>
      <c r="AD84" s="186"/>
      <c r="AE84" s="186"/>
      <c r="AF84" s="186"/>
      <c r="AG84" s="186"/>
      <c r="AI84" s="186"/>
      <c r="AJ84" s="186"/>
    </row>
    <row r="85" spans="1:36" s="214" customFormat="1" x14ac:dyDescent="0.2">
      <c r="A85" s="186"/>
      <c r="F85" s="402" t="s">
        <v>1</v>
      </c>
      <c r="G85" s="402"/>
      <c r="H85" s="540">
        <v>40</v>
      </c>
      <c r="I85" s="540"/>
      <c r="AA85" s="186"/>
      <c r="AB85" s="186"/>
      <c r="AC85" s="186"/>
      <c r="AD85" s="186"/>
      <c r="AE85" s="186"/>
      <c r="AF85" s="186"/>
      <c r="AG85" s="186"/>
      <c r="AI85" s="186"/>
      <c r="AJ85" s="186"/>
    </row>
    <row r="86" spans="1:36" s="214" customFormat="1" x14ac:dyDescent="0.2">
      <c r="A86" s="186"/>
      <c r="F86" s="402" t="s">
        <v>0</v>
      </c>
      <c r="G86" s="402"/>
      <c r="H86" s="540">
        <v>35</v>
      </c>
      <c r="I86" s="540"/>
      <c r="AA86" s="186"/>
      <c r="AB86" s="186"/>
      <c r="AC86" s="186"/>
      <c r="AD86" s="186"/>
      <c r="AE86" s="186"/>
      <c r="AF86" s="186"/>
      <c r="AG86" s="186"/>
      <c r="AI86" s="186"/>
      <c r="AJ86" s="186"/>
    </row>
    <row r="87" spans="1:36" s="214" customFormat="1" x14ac:dyDescent="0.2">
      <c r="A87" s="186"/>
      <c r="F87" s="402" t="s">
        <v>50</v>
      </c>
      <c r="G87" s="402"/>
      <c r="H87" s="540">
        <v>23</v>
      </c>
      <c r="I87" s="540"/>
      <c r="AA87" s="186"/>
      <c r="AB87" s="186"/>
      <c r="AC87" s="186"/>
      <c r="AD87" s="186"/>
      <c r="AE87" s="186"/>
      <c r="AF87" s="186"/>
      <c r="AG87" s="186"/>
      <c r="AI87" s="186"/>
      <c r="AJ87" s="186"/>
    </row>
    <row r="88" spans="1:36" s="214" customFormat="1" x14ac:dyDescent="0.2">
      <c r="A88" s="186"/>
      <c r="F88" s="402" t="s">
        <v>50</v>
      </c>
      <c r="G88" s="402"/>
      <c r="H88" s="540">
        <v>23</v>
      </c>
      <c r="I88" s="540"/>
      <c r="AA88" s="186"/>
      <c r="AB88" s="186"/>
      <c r="AC88" s="186"/>
      <c r="AD88" s="186"/>
      <c r="AE88" s="186"/>
      <c r="AF88" s="186"/>
      <c r="AG88" s="186"/>
      <c r="AI88" s="186"/>
      <c r="AJ88" s="186"/>
    </row>
    <row r="89" spans="1:36" s="214" customFormat="1" x14ac:dyDescent="0.2">
      <c r="A89" s="186"/>
      <c r="F89" s="402" t="s">
        <v>50</v>
      </c>
      <c r="G89" s="402"/>
      <c r="H89" s="540">
        <v>23</v>
      </c>
      <c r="I89" s="540"/>
      <c r="AA89" s="186"/>
      <c r="AB89" s="186"/>
      <c r="AC89" s="186"/>
      <c r="AD89" s="186"/>
      <c r="AE89" s="186"/>
      <c r="AF89" s="186"/>
      <c r="AG89" s="186"/>
      <c r="AI89" s="186"/>
      <c r="AJ89" s="186"/>
    </row>
    <row r="90" spans="1:36" s="214" customFormat="1" x14ac:dyDescent="0.2">
      <c r="A90" s="186"/>
      <c r="F90" s="402" t="s">
        <v>50</v>
      </c>
      <c r="G90" s="402"/>
      <c r="H90" s="540">
        <v>23</v>
      </c>
      <c r="I90" s="540"/>
      <c r="AA90" s="186"/>
      <c r="AB90" s="186"/>
      <c r="AC90" s="186"/>
      <c r="AD90" s="186"/>
      <c r="AE90" s="186"/>
      <c r="AF90" s="186"/>
      <c r="AG90" s="186"/>
      <c r="AI90" s="186"/>
      <c r="AJ90" s="186"/>
    </row>
    <row r="91" spans="1:36" s="214" customFormat="1" x14ac:dyDescent="0.2">
      <c r="A91" s="186"/>
      <c r="F91" s="402" t="s">
        <v>65</v>
      </c>
      <c r="G91" s="402"/>
      <c r="H91" s="540">
        <v>16</v>
      </c>
      <c r="I91" s="540"/>
      <c r="AA91" s="186"/>
      <c r="AB91" s="186"/>
      <c r="AC91" s="186"/>
      <c r="AD91" s="186"/>
      <c r="AE91" s="186"/>
      <c r="AF91" s="186"/>
      <c r="AG91" s="186"/>
      <c r="AI91" s="186"/>
      <c r="AJ91" s="186"/>
    </row>
    <row r="92" spans="1:36" s="214" customFormat="1" x14ac:dyDescent="0.2">
      <c r="A92" s="186"/>
      <c r="F92" s="402" t="s">
        <v>66</v>
      </c>
      <c r="G92" s="402"/>
      <c r="H92" s="540">
        <v>15</v>
      </c>
      <c r="I92" s="540"/>
      <c r="AA92" s="186"/>
      <c r="AB92" s="186"/>
      <c r="AC92" s="186"/>
      <c r="AD92" s="186"/>
      <c r="AE92" s="186"/>
      <c r="AF92" s="186"/>
      <c r="AG92" s="186"/>
      <c r="AI92" s="186"/>
      <c r="AJ92" s="186"/>
    </row>
    <row r="93" spans="1:36" s="214" customFormat="1" x14ac:dyDescent="0.2">
      <c r="A93" s="186"/>
      <c r="F93" s="402" t="s">
        <v>67</v>
      </c>
      <c r="G93" s="402"/>
      <c r="H93" s="540">
        <v>14</v>
      </c>
      <c r="I93" s="540"/>
      <c r="AA93" s="186"/>
      <c r="AB93" s="186"/>
      <c r="AC93" s="186"/>
      <c r="AD93" s="186"/>
      <c r="AE93" s="186"/>
      <c r="AF93" s="186"/>
      <c r="AG93" s="186"/>
      <c r="AI93" s="186"/>
      <c r="AJ93" s="186"/>
    </row>
    <row r="94" spans="1:36" s="214" customFormat="1" x14ac:dyDescent="0.2">
      <c r="A94" s="186"/>
      <c r="F94" s="402" t="s">
        <v>68</v>
      </c>
      <c r="G94" s="402"/>
      <c r="H94" s="540">
        <v>13</v>
      </c>
      <c r="I94" s="540"/>
      <c r="AA94" s="186"/>
      <c r="AB94" s="186"/>
      <c r="AC94" s="186"/>
      <c r="AD94" s="186"/>
      <c r="AE94" s="186"/>
      <c r="AF94" s="186"/>
      <c r="AG94" s="186"/>
      <c r="AI94" s="186"/>
      <c r="AJ94" s="186"/>
    </row>
    <row r="95" spans="1:36" s="214" customFormat="1" x14ac:dyDescent="0.25">
      <c r="A95" s="186"/>
      <c r="G95" s="227"/>
      <c r="AA95" s="186"/>
      <c r="AB95" s="186"/>
      <c r="AC95" s="186"/>
      <c r="AD95" s="186"/>
      <c r="AE95" s="186"/>
      <c r="AF95" s="186"/>
      <c r="AG95" s="186"/>
      <c r="AI95" s="186"/>
      <c r="AJ95" s="186"/>
    </row>
    <row r="96" spans="1:36" s="214" customFormat="1" x14ac:dyDescent="0.25">
      <c r="A96" s="186"/>
      <c r="G96" s="227"/>
      <c r="AA96" s="186"/>
      <c r="AB96" s="186"/>
      <c r="AC96" s="186"/>
      <c r="AD96" s="186"/>
      <c r="AE96" s="186"/>
      <c r="AF96" s="186"/>
      <c r="AG96" s="186"/>
      <c r="AI96" s="186"/>
      <c r="AJ96" s="186"/>
    </row>
    <row r="97" spans="1:36" s="214" customFormat="1" x14ac:dyDescent="0.25">
      <c r="A97" s="186"/>
      <c r="G97" s="227"/>
      <c r="AA97" s="186"/>
      <c r="AB97" s="186"/>
      <c r="AC97" s="186"/>
      <c r="AD97" s="186"/>
      <c r="AE97" s="186"/>
      <c r="AF97" s="186"/>
      <c r="AG97" s="186"/>
      <c r="AI97" s="186"/>
      <c r="AJ97" s="186"/>
    </row>
    <row r="98" spans="1:36" s="214" customFormat="1" x14ac:dyDescent="0.25">
      <c r="A98" s="186"/>
      <c r="G98" s="227"/>
      <c r="AA98" s="186"/>
      <c r="AB98" s="186"/>
      <c r="AC98" s="186"/>
      <c r="AD98" s="186"/>
      <c r="AE98" s="186"/>
      <c r="AF98" s="186"/>
      <c r="AG98" s="186"/>
      <c r="AI98" s="186"/>
      <c r="AJ98" s="186"/>
    </row>
    <row r="99" spans="1:36" s="214" customFormat="1" x14ac:dyDescent="0.25">
      <c r="A99" s="186"/>
      <c r="G99" s="227"/>
      <c r="AA99" s="186"/>
      <c r="AB99" s="186"/>
      <c r="AC99" s="186"/>
      <c r="AD99" s="186"/>
      <c r="AE99" s="186"/>
      <c r="AF99" s="186"/>
      <c r="AG99" s="186"/>
      <c r="AI99" s="186"/>
      <c r="AJ99" s="186"/>
    </row>
    <row r="100" spans="1:36" s="214" customFormat="1" x14ac:dyDescent="0.25">
      <c r="A100" s="186"/>
      <c r="G100" s="227"/>
      <c r="AA100" s="186"/>
      <c r="AB100" s="186"/>
      <c r="AC100" s="186"/>
      <c r="AD100" s="186"/>
      <c r="AE100" s="186"/>
      <c r="AF100" s="186"/>
      <c r="AG100" s="186"/>
      <c r="AI100" s="186"/>
      <c r="AJ100" s="186"/>
    </row>
    <row r="101" spans="1:36" s="214" customFormat="1" x14ac:dyDescent="0.25">
      <c r="A101" s="186"/>
      <c r="G101" s="227"/>
      <c r="AA101" s="186"/>
      <c r="AB101" s="186"/>
      <c r="AC101" s="186"/>
      <c r="AD101" s="186"/>
      <c r="AE101" s="186"/>
      <c r="AF101" s="186"/>
      <c r="AG101" s="186"/>
      <c r="AI101" s="186"/>
      <c r="AJ101" s="186"/>
    </row>
    <row r="102" spans="1:36" s="214" customFormat="1" x14ac:dyDescent="0.25">
      <c r="A102" s="186"/>
      <c r="G102" s="227"/>
      <c r="AA102" s="186"/>
      <c r="AB102" s="186"/>
      <c r="AC102" s="186"/>
      <c r="AD102" s="186"/>
      <c r="AE102" s="186"/>
      <c r="AF102" s="186"/>
      <c r="AG102" s="186"/>
      <c r="AI102" s="186"/>
      <c r="AJ102" s="186"/>
    </row>
    <row r="103" spans="1:36" s="214" customFormat="1" x14ac:dyDescent="0.25">
      <c r="A103" s="186"/>
      <c r="G103" s="227"/>
      <c r="AA103" s="186"/>
      <c r="AB103" s="186"/>
      <c r="AC103" s="186"/>
      <c r="AD103" s="186"/>
      <c r="AE103" s="186"/>
      <c r="AF103" s="186"/>
      <c r="AG103" s="186"/>
      <c r="AI103" s="186"/>
      <c r="AJ103" s="186"/>
    </row>
    <row r="104" spans="1:36" s="214" customFormat="1" x14ac:dyDescent="0.25">
      <c r="A104" s="186"/>
      <c r="G104" s="227"/>
      <c r="AA104" s="186"/>
      <c r="AB104" s="186"/>
      <c r="AC104" s="186"/>
      <c r="AD104" s="186"/>
      <c r="AE104" s="186"/>
      <c r="AF104" s="186"/>
      <c r="AG104" s="186"/>
      <c r="AI104" s="186"/>
      <c r="AJ104" s="186"/>
    </row>
    <row r="105" spans="1:36" s="214" customFormat="1" x14ac:dyDescent="0.25">
      <c r="A105" s="186"/>
      <c r="G105" s="227"/>
      <c r="AA105" s="186"/>
      <c r="AB105" s="186"/>
      <c r="AC105" s="186"/>
      <c r="AD105" s="186"/>
      <c r="AE105" s="186"/>
      <c r="AF105" s="186"/>
      <c r="AG105" s="186"/>
      <c r="AI105" s="186"/>
      <c r="AJ105" s="186"/>
    </row>
    <row r="106" spans="1:36" s="214" customFormat="1" x14ac:dyDescent="0.25">
      <c r="A106" s="186"/>
      <c r="G106" s="227"/>
      <c r="AA106" s="186"/>
      <c r="AB106" s="186"/>
      <c r="AC106" s="186"/>
      <c r="AD106" s="186"/>
      <c r="AE106" s="186"/>
      <c r="AF106" s="186"/>
      <c r="AG106" s="186"/>
      <c r="AI106" s="186"/>
      <c r="AJ106" s="186"/>
    </row>
    <row r="107" spans="1:36" s="214" customFormat="1" x14ac:dyDescent="0.25">
      <c r="A107" s="186"/>
      <c r="G107" s="227"/>
      <c r="AA107" s="186"/>
      <c r="AB107" s="186"/>
      <c r="AC107" s="186"/>
      <c r="AD107" s="186"/>
      <c r="AE107" s="186"/>
      <c r="AF107" s="186"/>
      <c r="AG107" s="186"/>
      <c r="AI107" s="186"/>
      <c r="AJ107" s="186"/>
    </row>
    <row r="108" spans="1:36" s="214" customFormat="1" x14ac:dyDescent="0.25">
      <c r="A108" s="186"/>
      <c r="G108" s="227"/>
      <c r="AA108" s="186"/>
      <c r="AB108" s="186"/>
      <c r="AC108" s="186"/>
      <c r="AD108" s="186"/>
      <c r="AE108" s="186"/>
      <c r="AF108" s="186"/>
      <c r="AG108" s="186"/>
      <c r="AI108" s="186"/>
      <c r="AJ108" s="186"/>
    </row>
    <row r="109" spans="1:36" s="214" customFormat="1" x14ac:dyDescent="0.25">
      <c r="A109" s="186"/>
      <c r="G109" s="227"/>
      <c r="AA109" s="186"/>
      <c r="AB109" s="186"/>
      <c r="AC109" s="186"/>
      <c r="AD109" s="186"/>
      <c r="AE109" s="186"/>
      <c r="AF109" s="186"/>
      <c r="AG109" s="186"/>
      <c r="AI109" s="186"/>
      <c r="AJ109" s="186"/>
    </row>
    <row r="110" spans="1:36" s="214" customFormat="1" x14ac:dyDescent="0.25">
      <c r="A110" s="186"/>
      <c r="G110" s="227"/>
      <c r="AA110" s="186"/>
      <c r="AB110" s="186"/>
      <c r="AC110" s="186"/>
      <c r="AD110" s="186"/>
      <c r="AE110" s="186"/>
      <c r="AF110" s="186"/>
      <c r="AG110" s="186"/>
      <c r="AI110" s="186"/>
      <c r="AJ110" s="186"/>
    </row>
  </sheetData>
  <sheetProtection password="C765" sheet="1" objects="1" scenarios="1" sort="0"/>
  <protectedRanges>
    <protectedRange sqref="M5:P7 E5:E8 G5:G8 I5:I8 J12:K17 J29:K34 J46:K51 G63:G70 I63:K70 G83:G94" name="Intervalo1" securityDescriptor="O:AOG:AOD:(A;;CC;;;AO)"/>
  </protectedRanges>
  <mergeCells count="34">
    <mergeCell ref="M3:P3"/>
    <mergeCell ref="H92:I92"/>
    <mergeCell ref="H93:I93"/>
    <mergeCell ref="H94:I94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B61:K61"/>
    <mergeCell ref="F62:G62"/>
    <mergeCell ref="H62:I62"/>
    <mergeCell ref="J62:K62"/>
    <mergeCell ref="B53:K53"/>
    <mergeCell ref="B44:K44"/>
    <mergeCell ref="F45:G45"/>
    <mergeCell ref="H45:I45"/>
    <mergeCell ref="J45:K45"/>
    <mergeCell ref="F28:G28"/>
    <mergeCell ref="H28:I28"/>
    <mergeCell ref="J28:K28"/>
    <mergeCell ref="B36:K36"/>
    <mergeCell ref="B27:K27"/>
    <mergeCell ref="B19:K19"/>
    <mergeCell ref="B1:K1"/>
    <mergeCell ref="B10:K10"/>
    <mergeCell ref="F11:G11"/>
    <mergeCell ref="H11:I11"/>
    <mergeCell ref="J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5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S80"/>
  <sheetViews>
    <sheetView topLeftCell="A23" zoomScale="80" zoomScaleNormal="80" workbookViewId="0">
      <selection activeCell="B1" sqref="B1:K1"/>
    </sheetView>
  </sheetViews>
  <sheetFormatPr defaultRowHeight="18" x14ac:dyDescent="0.25"/>
  <cols>
    <col min="1" max="1" width="10.77734375" style="186" customWidth="1"/>
    <col min="2" max="2" width="12.109375" bestFit="1" customWidth="1"/>
    <col min="3" max="3" width="13.77734375" bestFit="1" customWidth="1"/>
    <col min="4" max="4" width="6.44140625" bestFit="1" customWidth="1"/>
    <col min="5" max="5" width="18.5546875" bestFit="1" customWidth="1"/>
    <col min="6" max="6" width="7.21875" customWidth="1"/>
    <col min="7" max="7" width="12.77734375" style="1" customWidth="1"/>
    <col min="8" max="8" width="7.44140625" customWidth="1"/>
    <col min="9" max="9" width="13.33203125" customWidth="1"/>
    <col min="10" max="11" width="4.77734375" customWidth="1"/>
    <col min="12" max="12" width="7.77734375" style="214" customWidth="1"/>
    <col min="13" max="16" width="12.77734375" style="214" customWidth="1"/>
    <col min="17" max="24" width="8.88671875" style="214"/>
    <col min="25" max="25" width="8.88671875" style="186" hidden="1" customWidth="1"/>
    <col min="26" max="26" width="9.33203125" style="186" hidden="1" customWidth="1"/>
    <col min="27" max="28" width="8.88671875" style="186" hidden="1" customWidth="1"/>
    <col min="29" max="32" width="0" style="214" hidden="1" customWidth="1"/>
    <col min="33" max="33" width="0" style="186" hidden="1" customWidth="1"/>
    <col min="34" max="34" width="8.88671875" style="186"/>
    <col min="35" max="45" width="8.88671875" style="214"/>
  </cols>
  <sheetData>
    <row r="1" spans="1:45" ht="24" customHeight="1" thickBot="1" x14ac:dyDescent="0.25">
      <c r="B1" s="516" t="s">
        <v>25</v>
      </c>
      <c r="C1" s="517"/>
      <c r="D1" s="517"/>
      <c r="E1" s="517"/>
      <c r="F1" s="517"/>
      <c r="G1" s="517"/>
      <c r="H1" s="517"/>
      <c r="I1" s="517"/>
      <c r="J1" s="517"/>
      <c r="K1" s="518"/>
      <c r="L1" s="184"/>
      <c r="M1" s="184"/>
      <c r="N1" s="184"/>
      <c r="O1" s="185"/>
      <c r="P1" s="185"/>
    </row>
    <row r="2" spans="1:45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M2" s="110"/>
      <c r="N2" s="110"/>
      <c r="O2" s="111"/>
      <c r="P2" s="111"/>
    </row>
    <row r="3" spans="1:45" ht="21" thickBot="1" x14ac:dyDescent="0.25">
      <c r="B3" s="74"/>
      <c r="C3" s="214"/>
      <c r="D3" s="214"/>
      <c r="E3" s="78" t="s">
        <v>20</v>
      </c>
      <c r="F3" s="73"/>
      <c r="G3" s="78" t="s">
        <v>21</v>
      </c>
      <c r="H3" s="24"/>
      <c r="I3" s="24"/>
      <c r="J3" s="24"/>
      <c r="K3" s="12"/>
      <c r="L3" s="67"/>
      <c r="M3" s="529" t="s">
        <v>346</v>
      </c>
      <c r="N3" s="529"/>
      <c r="O3" s="112"/>
      <c r="P3" s="112"/>
    </row>
    <row r="4" spans="1:45" ht="19.5" thickBot="1" x14ac:dyDescent="0.25">
      <c r="B4" s="67"/>
      <c r="C4" s="214"/>
      <c r="D4" s="214"/>
      <c r="E4" s="259" t="s">
        <v>22</v>
      </c>
      <c r="F4" s="72"/>
      <c r="G4" s="259" t="s">
        <v>22</v>
      </c>
      <c r="H4" s="71"/>
      <c r="I4" s="71"/>
      <c r="J4" s="67"/>
      <c r="K4" s="67"/>
      <c r="L4" s="67"/>
      <c r="M4" s="254" t="s">
        <v>342</v>
      </c>
      <c r="N4" s="254" t="s">
        <v>343</v>
      </c>
      <c r="O4" s="112"/>
      <c r="P4" s="112"/>
    </row>
    <row r="5" spans="1:45" x14ac:dyDescent="0.2">
      <c r="B5" s="214"/>
      <c r="C5" s="70">
        <v>1</v>
      </c>
      <c r="D5" s="214"/>
      <c r="E5" s="265" t="s">
        <v>585</v>
      </c>
      <c r="F5" s="253"/>
      <c r="G5" s="265" t="s">
        <v>574</v>
      </c>
      <c r="H5" s="24"/>
      <c r="I5" s="67"/>
      <c r="J5" s="67"/>
      <c r="K5" s="67"/>
      <c r="L5" s="67"/>
      <c r="M5" s="257" t="s">
        <v>574</v>
      </c>
      <c r="N5" s="257" t="s">
        <v>559</v>
      </c>
      <c r="O5" s="112"/>
      <c r="P5" s="112"/>
    </row>
    <row r="6" spans="1:45" x14ac:dyDescent="0.2">
      <c r="B6" s="214"/>
      <c r="C6" s="69">
        <v>2</v>
      </c>
      <c r="D6" s="214"/>
      <c r="E6" s="266" t="s">
        <v>580</v>
      </c>
      <c r="F6" s="253"/>
      <c r="G6" s="266" t="s">
        <v>575</v>
      </c>
      <c r="H6" s="24"/>
      <c r="I6" s="67"/>
      <c r="J6" s="67"/>
      <c r="K6" s="67"/>
      <c r="L6" s="67"/>
      <c r="M6" s="257" t="s">
        <v>580</v>
      </c>
      <c r="N6" s="257" t="s">
        <v>578</v>
      </c>
      <c r="O6" s="112"/>
      <c r="P6" s="112"/>
    </row>
    <row r="7" spans="1:45" x14ac:dyDescent="0.2">
      <c r="B7" s="214"/>
      <c r="C7" s="69">
        <v>3</v>
      </c>
      <c r="D7" s="214"/>
      <c r="E7" s="266" t="s">
        <v>586</v>
      </c>
      <c r="F7" s="253"/>
      <c r="G7" s="266" t="s">
        <v>578</v>
      </c>
      <c r="H7" s="24"/>
      <c r="I7" s="67"/>
      <c r="J7" s="67"/>
      <c r="K7" s="67"/>
      <c r="L7" s="67"/>
      <c r="M7" s="257" t="s">
        <v>585</v>
      </c>
      <c r="N7" s="257" t="s">
        <v>560</v>
      </c>
      <c r="O7" s="112"/>
      <c r="P7" s="112"/>
      <c r="Y7" s="129"/>
      <c r="Z7" s="129"/>
      <c r="AA7" s="129"/>
      <c r="AB7" s="129"/>
    </row>
    <row r="8" spans="1:45" ht="18.75" thickBot="1" x14ac:dyDescent="0.25">
      <c r="B8" s="214"/>
      <c r="C8" s="68">
        <v>4</v>
      </c>
      <c r="D8" s="214"/>
      <c r="E8" s="266" t="s">
        <v>559</v>
      </c>
      <c r="F8" s="253"/>
      <c r="G8" s="266" t="s">
        <v>560</v>
      </c>
      <c r="H8" s="24"/>
      <c r="I8" s="67"/>
      <c r="J8" s="67"/>
      <c r="K8" s="67"/>
      <c r="L8" s="67"/>
      <c r="M8" s="257" t="s">
        <v>575</v>
      </c>
      <c r="N8" s="257" t="s">
        <v>586</v>
      </c>
      <c r="O8" s="112"/>
      <c r="P8" s="112"/>
      <c r="Y8" s="129"/>
      <c r="Z8" s="129"/>
      <c r="AA8" s="129"/>
      <c r="AB8" s="129"/>
    </row>
    <row r="9" spans="1:45" s="214" customFormat="1" ht="18.75" thickBot="1" x14ac:dyDescent="0.25">
      <c r="A9" s="18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112"/>
      <c r="P9" s="112"/>
      <c r="Y9" s="129"/>
      <c r="Z9" s="129"/>
      <c r="AA9" s="129"/>
      <c r="AB9" s="129"/>
      <c r="AG9" s="186"/>
      <c r="AH9" s="186"/>
    </row>
    <row r="10" spans="1:45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188"/>
      <c r="P10" s="189"/>
      <c r="AA10" s="129"/>
      <c r="AB10" s="129"/>
    </row>
    <row r="11" spans="1:45" s="37" customFormat="1" ht="18.75" customHeight="1" thickBot="1" x14ac:dyDescent="0.25">
      <c r="A11" s="67"/>
      <c r="B11" s="66" t="s">
        <v>19</v>
      </c>
      <c r="C11" s="50" t="s">
        <v>18</v>
      </c>
      <c r="D11" s="49" t="s">
        <v>17</v>
      </c>
      <c r="E11" s="65" t="s">
        <v>23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112"/>
      <c r="Q11" s="67"/>
      <c r="R11" s="67"/>
      <c r="S11" s="67"/>
      <c r="T11" s="67"/>
      <c r="U11" s="67"/>
      <c r="V11" s="67"/>
      <c r="W11" s="67"/>
      <c r="X11" s="67"/>
      <c r="Y11" s="190" t="s">
        <v>53</v>
      </c>
      <c r="Z11" s="67"/>
      <c r="AA11" s="190" t="s">
        <v>54</v>
      </c>
      <c r="AB11" s="24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ht="18.75" customHeight="1" x14ac:dyDescent="0.25">
      <c r="B12" s="173">
        <v>42478</v>
      </c>
      <c r="C12" s="48" t="s">
        <v>311</v>
      </c>
      <c r="D12" s="32" t="s">
        <v>126</v>
      </c>
      <c r="E12" s="31" t="s">
        <v>450</v>
      </c>
      <c r="F12" s="60">
        <v>4</v>
      </c>
      <c r="G12" s="30" t="str">
        <f>E8</f>
        <v>AAC</v>
      </c>
      <c r="H12" s="59">
        <v>1</v>
      </c>
      <c r="I12" s="46" t="str">
        <f>E5</f>
        <v>AEISCTE-IUL</v>
      </c>
      <c r="J12" s="47"/>
      <c r="K12" s="46"/>
      <c r="L12" s="67"/>
      <c r="M12" s="67"/>
      <c r="N12" s="67"/>
      <c r="P12" s="112"/>
      <c r="Y12" s="24" t="str">
        <f t="shared" ref="Y12:Y17" si="0">IF(AND(J12=K12),"EMPATE",(IF(J12&gt;K12,G12,I12)))</f>
        <v>EMPATE</v>
      </c>
      <c r="Z12" s="24"/>
      <c r="AA12" s="24" t="str">
        <f t="shared" ref="AA12:AA17" si="1">IF(AND(J12=K12),"EMPATE",(IF(J12&lt;K12,G12,I12)))</f>
        <v>EMPATE</v>
      </c>
      <c r="AB12" s="129"/>
      <c r="AG12" s="67"/>
      <c r="AH12" s="67"/>
    </row>
    <row r="13" spans="1:45" ht="18.75" customHeight="1" thickBot="1" x14ac:dyDescent="0.3">
      <c r="B13" s="174">
        <v>42478</v>
      </c>
      <c r="C13" s="45" t="s">
        <v>311</v>
      </c>
      <c r="D13" s="35" t="s">
        <v>127</v>
      </c>
      <c r="E13" s="58" t="s">
        <v>347</v>
      </c>
      <c r="F13" s="64">
        <v>3</v>
      </c>
      <c r="G13" s="34" t="str">
        <f>E7</f>
        <v>AAUTAD</v>
      </c>
      <c r="H13" s="63">
        <v>2</v>
      </c>
      <c r="I13" s="61" t="str">
        <f>E6</f>
        <v>AEFEUP</v>
      </c>
      <c r="J13" s="62"/>
      <c r="K13" s="61"/>
      <c r="L13" s="67"/>
      <c r="M13" s="67"/>
      <c r="N13" s="67"/>
      <c r="P13" s="112"/>
      <c r="Y13" s="24" t="str">
        <f t="shared" si="0"/>
        <v>EMPATE</v>
      </c>
      <c r="Z13" s="192"/>
      <c r="AA13" s="24" t="str">
        <f t="shared" si="1"/>
        <v>EMPATE</v>
      </c>
      <c r="AB13" s="129"/>
      <c r="AG13" s="67"/>
      <c r="AH13" s="67"/>
    </row>
    <row r="14" spans="1:45" ht="18.75" customHeight="1" x14ac:dyDescent="0.25">
      <c r="B14" s="173">
        <v>42478</v>
      </c>
      <c r="C14" s="42" t="s">
        <v>304</v>
      </c>
      <c r="D14" s="32" t="s">
        <v>128</v>
      </c>
      <c r="E14" s="31" t="s">
        <v>347</v>
      </c>
      <c r="F14" s="60">
        <v>3</v>
      </c>
      <c r="G14" s="30" t="str">
        <f>E7</f>
        <v>AAUTAD</v>
      </c>
      <c r="H14" s="59">
        <v>1</v>
      </c>
      <c r="I14" s="46" t="str">
        <f>E5</f>
        <v>AEISCTE-IUL</v>
      </c>
      <c r="J14" s="47"/>
      <c r="K14" s="46"/>
      <c r="L14" s="67"/>
      <c r="M14" s="67"/>
      <c r="N14" s="67"/>
      <c r="P14" s="112"/>
      <c r="Y14" s="24" t="str">
        <f t="shared" si="0"/>
        <v>EMPATE</v>
      </c>
      <c r="Z14" s="192"/>
      <c r="AA14" s="24" t="str">
        <f t="shared" si="1"/>
        <v>EMPATE</v>
      </c>
      <c r="AB14" s="129"/>
      <c r="AG14" s="67"/>
      <c r="AH14" s="67"/>
    </row>
    <row r="15" spans="1:45" ht="18.75" customHeight="1" thickBot="1" x14ac:dyDescent="0.3">
      <c r="B15" s="174">
        <v>42478</v>
      </c>
      <c r="C15" s="36" t="s">
        <v>309</v>
      </c>
      <c r="D15" s="28" t="s">
        <v>129</v>
      </c>
      <c r="E15" s="58" t="s">
        <v>347</v>
      </c>
      <c r="F15" s="57">
        <v>2</v>
      </c>
      <c r="G15" s="26" t="str">
        <f>E6</f>
        <v>AEFEUP</v>
      </c>
      <c r="H15" s="56">
        <v>4</v>
      </c>
      <c r="I15" s="43" t="str">
        <f>E8</f>
        <v>AAC</v>
      </c>
      <c r="J15" s="44"/>
      <c r="K15" s="43"/>
      <c r="L15" s="67"/>
      <c r="M15" s="67"/>
      <c r="N15" s="67"/>
      <c r="P15" s="112"/>
      <c r="Y15" s="24" t="str">
        <f t="shared" si="0"/>
        <v>EMPATE</v>
      </c>
      <c r="Z15" s="192"/>
      <c r="AA15" s="24" t="str">
        <f t="shared" si="1"/>
        <v>EMPATE</v>
      </c>
      <c r="AB15" s="129"/>
      <c r="AG15" s="67"/>
      <c r="AH15" s="67"/>
    </row>
    <row r="16" spans="1:45" ht="18.75" customHeight="1" x14ac:dyDescent="0.25">
      <c r="B16" s="173">
        <v>42479</v>
      </c>
      <c r="C16" s="33" t="s">
        <v>314</v>
      </c>
      <c r="D16" s="32" t="s">
        <v>130</v>
      </c>
      <c r="E16" s="31" t="s">
        <v>347</v>
      </c>
      <c r="F16" s="60">
        <v>4</v>
      </c>
      <c r="G16" s="30" t="str">
        <f>E8</f>
        <v>AAC</v>
      </c>
      <c r="H16" s="59">
        <v>3</v>
      </c>
      <c r="I16" s="46" t="str">
        <f>E7</f>
        <v>AAUTAD</v>
      </c>
      <c r="J16" s="47"/>
      <c r="K16" s="46"/>
      <c r="L16" s="67"/>
      <c r="Y16" s="24" t="str">
        <f t="shared" si="0"/>
        <v>EMPATE</v>
      </c>
      <c r="Z16" s="192"/>
      <c r="AA16" s="24" t="str">
        <f t="shared" si="1"/>
        <v>EMPATE</v>
      </c>
      <c r="AB16" s="129"/>
      <c r="AG16" s="67"/>
      <c r="AH16" s="67"/>
    </row>
    <row r="17" spans="1:34" ht="18.75" customHeight="1" thickBot="1" x14ac:dyDescent="0.3">
      <c r="B17" s="174">
        <v>42479</v>
      </c>
      <c r="C17" s="29" t="s">
        <v>314</v>
      </c>
      <c r="D17" s="28" t="s">
        <v>131</v>
      </c>
      <c r="E17" s="58" t="s">
        <v>446</v>
      </c>
      <c r="F17" s="57">
        <v>1</v>
      </c>
      <c r="G17" s="26" t="str">
        <f>E5</f>
        <v>AEISCTE-IUL</v>
      </c>
      <c r="H17" s="56">
        <v>2</v>
      </c>
      <c r="I17" s="43" t="str">
        <f>E6</f>
        <v>AEFEUP</v>
      </c>
      <c r="J17" s="44"/>
      <c r="K17" s="43"/>
      <c r="L17" s="67"/>
      <c r="M17" s="67"/>
      <c r="N17" s="67"/>
      <c r="P17" s="24"/>
      <c r="Y17" s="24" t="str">
        <f t="shared" si="0"/>
        <v>EMPATE</v>
      </c>
      <c r="Z17" s="192"/>
      <c r="AA17" s="24" t="str">
        <f t="shared" si="1"/>
        <v>EMPATE</v>
      </c>
      <c r="AB17" s="129"/>
      <c r="AG17" s="67"/>
      <c r="AH17" s="67"/>
    </row>
    <row r="18" spans="1:34" s="214" customFormat="1" ht="18.75" customHeight="1" x14ac:dyDescent="0.25">
      <c r="A18" s="186"/>
      <c r="B18" s="55"/>
      <c r="C18" s="54"/>
      <c r="D18" s="51"/>
      <c r="E18" s="51"/>
      <c r="F18" s="51"/>
      <c r="G18" s="226"/>
      <c r="H18" s="52"/>
      <c r="I18" s="51"/>
      <c r="J18" s="51"/>
      <c r="K18" s="51"/>
      <c r="L18" s="67"/>
      <c r="M18" s="67"/>
      <c r="N18" s="67"/>
      <c r="P18" s="189"/>
      <c r="Y18" s="129"/>
      <c r="Z18" s="129"/>
      <c r="AA18" s="129"/>
      <c r="AB18" s="129"/>
      <c r="AG18" s="186"/>
      <c r="AH18" s="186"/>
    </row>
    <row r="19" spans="1:34" s="23" customFormat="1" ht="18.75" customHeight="1" thickBot="1" x14ac:dyDescent="0.25">
      <c r="A19" s="129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M19" s="24"/>
      <c r="N19" s="24"/>
      <c r="P19" s="24"/>
      <c r="Y19" s="129"/>
      <c r="Z19" s="129"/>
      <c r="AA19" s="129"/>
      <c r="AB19" s="129"/>
      <c r="AG19" s="129"/>
      <c r="AH19" s="129"/>
    </row>
    <row r="20" spans="1:34" s="23" customFormat="1" ht="18.75" customHeight="1" thickBot="1" x14ac:dyDescent="0.25">
      <c r="A20" s="129"/>
      <c r="B20" s="121" t="s">
        <v>12</v>
      </c>
      <c r="C20" s="333" t="s">
        <v>11</v>
      </c>
      <c r="D20" s="151" t="s">
        <v>10</v>
      </c>
      <c r="E20" s="113" t="s">
        <v>9</v>
      </c>
      <c r="F20" s="114" t="s">
        <v>8</v>
      </c>
      <c r="G20" s="122" t="s">
        <v>7</v>
      </c>
      <c r="H20" s="113" t="s">
        <v>6</v>
      </c>
      <c r="I20" s="123" t="s">
        <v>5</v>
      </c>
      <c r="J20" s="544" t="s">
        <v>4</v>
      </c>
      <c r="K20" s="545"/>
      <c r="L20" s="24"/>
      <c r="M20" s="24"/>
      <c r="N20" s="24"/>
      <c r="P20" s="24"/>
      <c r="Y20" s="193" t="s">
        <v>58</v>
      </c>
      <c r="Z20" s="194" t="s">
        <v>59</v>
      </c>
      <c r="AA20" s="195" t="s">
        <v>60</v>
      </c>
      <c r="AB20" s="24"/>
      <c r="AG20" s="129"/>
      <c r="AH20" s="129"/>
    </row>
    <row r="21" spans="1:34" ht="18.75" customHeight="1" thickBot="1" x14ac:dyDescent="0.25">
      <c r="B21" s="14" t="s">
        <v>3</v>
      </c>
      <c r="C21" s="334" t="str">
        <f>E8</f>
        <v>AAC</v>
      </c>
      <c r="D21" s="14">
        <f>E21+F21</f>
        <v>0</v>
      </c>
      <c r="E21" s="136">
        <f>COUNTIFS($Y$12:$Y$17,C21)</f>
        <v>0</v>
      </c>
      <c r="F21" s="156">
        <f>COUNTIFS($AA$12:$AA$17,C21)</f>
        <v>0</v>
      </c>
      <c r="G21" s="15">
        <f>SUMIFS(K12:K17,I12:I17,C21)+SUMIFS(J12:J17,G12:G17,C21)</f>
        <v>0</v>
      </c>
      <c r="H21" s="115">
        <f>AA21</f>
        <v>0</v>
      </c>
      <c r="I21" s="336">
        <f>G21-H21</f>
        <v>0</v>
      </c>
      <c r="J21" s="542">
        <f>(E21*2)+(F21*1)</f>
        <v>0</v>
      </c>
      <c r="K21" s="543"/>
      <c r="L21" s="67"/>
      <c r="M21" s="67"/>
      <c r="N21" s="67"/>
      <c r="P21" s="189"/>
      <c r="Y21" s="204">
        <f>SUMIFS($J$12:$J$17,$G$12:$G$17,"&lt;&gt;B24",$I$12:$I$17,$C21)</f>
        <v>0</v>
      </c>
      <c r="Z21" s="205">
        <f>SUMIFS($K$12:$K$17,$I$12:$I$17,"&lt;&gt;B24",$G$12:$G$17,$C21)</f>
        <v>0</v>
      </c>
      <c r="AA21" s="206">
        <f>SUM(Y21:Z21)</f>
        <v>0</v>
      </c>
      <c r="AB21" s="190"/>
    </row>
    <row r="22" spans="1:34" ht="18.75" customHeight="1" x14ac:dyDescent="0.2">
      <c r="B22" s="8" t="s">
        <v>2</v>
      </c>
      <c r="C22" s="11" t="str">
        <f>E6</f>
        <v>AEFEUP</v>
      </c>
      <c r="D22" s="8">
        <f t="shared" ref="D22:D23" si="2">E22+F22</f>
        <v>0</v>
      </c>
      <c r="E22" s="139">
        <f>COUNTIFS($Y$12:$Y$17,C22)</f>
        <v>0</v>
      </c>
      <c r="F22" s="157">
        <f>COUNTIFS($AA$12:$AA$17,C22)</f>
        <v>0</v>
      </c>
      <c r="G22" s="9">
        <f>SUMIFS(K12:K17,I12:I17,C22)+SUMIFS(J12:J17,G12:G17,C22)</f>
        <v>0</v>
      </c>
      <c r="H22" s="116">
        <f>AA22</f>
        <v>0</v>
      </c>
      <c r="I22" s="160">
        <f>G22-H22</f>
        <v>0</v>
      </c>
      <c r="J22" s="548">
        <f t="shared" ref="J22:J23" si="3">(E22*2)+(F22*1)</f>
        <v>0</v>
      </c>
      <c r="K22" s="549"/>
      <c r="L22" s="67"/>
      <c r="M22" s="67"/>
      <c r="N22" s="67"/>
      <c r="O22" s="189"/>
      <c r="P22" s="189"/>
      <c r="Y22" s="155">
        <f>SUMIFS($J$12:$J$17,$G$12:$G$17,"&lt;&gt;B22",$I$12:$I$17,$C22)</f>
        <v>0</v>
      </c>
      <c r="Z22" s="198">
        <f>SUMIFS($K$12:$K$17,$I$12:$I$17,"&lt;&gt;B22",$G$12:$G$17,$C22)</f>
        <v>0</v>
      </c>
      <c r="AA22" s="199">
        <f t="shared" ref="AA22:AA23" si="4">SUM(Y22:Z22)</f>
        <v>0</v>
      </c>
      <c r="AB22" s="190"/>
    </row>
    <row r="23" spans="1:34" ht="18.75" customHeight="1" x14ac:dyDescent="0.2">
      <c r="B23" s="8" t="s">
        <v>1</v>
      </c>
      <c r="C23" s="11" t="str">
        <f>E7</f>
        <v>AAUTAD</v>
      </c>
      <c r="D23" s="8">
        <f t="shared" si="2"/>
        <v>0</v>
      </c>
      <c r="E23" s="139">
        <f>COUNTIFS($Y$12:$Y$17,C23)</f>
        <v>0</v>
      </c>
      <c r="F23" s="157">
        <f>COUNTIFS($AA$12:$AA$17,C23)</f>
        <v>0</v>
      </c>
      <c r="G23" s="9">
        <f>SUMIFS(K12:K17,I12:I17,C23)+SUMIFS(J12:J17,G12:G17,C23)</f>
        <v>0</v>
      </c>
      <c r="H23" s="116">
        <f>AA23</f>
        <v>0</v>
      </c>
      <c r="I23" s="160">
        <f>G23-H23</f>
        <v>0</v>
      </c>
      <c r="J23" s="548">
        <f t="shared" si="3"/>
        <v>0</v>
      </c>
      <c r="K23" s="549"/>
      <c r="L23" s="67"/>
      <c r="M23" s="67"/>
      <c r="N23" s="67"/>
      <c r="O23" s="189"/>
      <c r="P23" s="189"/>
      <c r="Y23" s="155">
        <f>SUMIFS($J$12:$J$17,$G$12:$G$17,"&lt;&gt;B23",$I$12:$I$17,$C23)</f>
        <v>0</v>
      </c>
      <c r="Z23" s="198">
        <f>SUMIFS($K$12:$K$17,$I$12:$I$17,"&lt;&gt;B23",$G$12:$G$17,$C23)</f>
        <v>0</v>
      </c>
      <c r="AA23" s="199">
        <f t="shared" si="4"/>
        <v>0</v>
      </c>
      <c r="AB23" s="190"/>
    </row>
    <row r="24" spans="1:34" s="23" customFormat="1" ht="18.75" customHeight="1" thickBot="1" x14ac:dyDescent="0.25">
      <c r="A24" s="129"/>
      <c r="B24" s="3" t="s">
        <v>0</v>
      </c>
      <c r="C24" s="6" t="str">
        <f>E5</f>
        <v>AEISCTE-IUL</v>
      </c>
      <c r="D24" s="3">
        <f>E24+F24</f>
        <v>0</v>
      </c>
      <c r="E24" s="142">
        <f>COUNTIFS($Y$12:$Y$17,C24)</f>
        <v>0</v>
      </c>
      <c r="F24" s="158">
        <f>COUNTIFS($AA$12:$AA$17,C24)</f>
        <v>0</v>
      </c>
      <c r="G24" s="4">
        <f>SUMIFS(K12:K17,I12:I17,C24)+SUMIFS(J12:J17,G12:G17,C24)</f>
        <v>0</v>
      </c>
      <c r="H24" s="117">
        <f>AA24</f>
        <v>0</v>
      </c>
      <c r="I24" s="161">
        <f>G24-H24</f>
        <v>0</v>
      </c>
      <c r="J24" s="546">
        <f>(E24*2)+(F24*1)</f>
        <v>0</v>
      </c>
      <c r="K24" s="547"/>
      <c r="L24" s="24"/>
      <c r="M24" s="24"/>
      <c r="N24" s="24"/>
      <c r="P24" s="24"/>
      <c r="Y24" s="155">
        <f>SUMIFS($J$12:$J$17,$G$12:$G$17,"&lt;&gt;B21",$I$12:$I$17,$C24)</f>
        <v>0</v>
      </c>
      <c r="Z24" s="198">
        <f>SUMIFS($K$12:$K$17,$I$12:$I$17,"&lt;&gt;B21",$G$12:$G$17,$C24)</f>
        <v>0</v>
      </c>
      <c r="AA24" s="199">
        <f>SUM(Y24:Z24)</f>
        <v>0</v>
      </c>
      <c r="AB24" s="190"/>
      <c r="AG24" s="129"/>
      <c r="AH24" s="129"/>
    </row>
    <row r="25" spans="1:34" s="214" customFormat="1" ht="18.75" customHeight="1" thickBot="1" x14ac:dyDescent="0.3">
      <c r="A25" s="186"/>
      <c r="G25" s="227"/>
      <c r="Y25" s="129"/>
      <c r="Z25" s="129"/>
      <c r="AA25" s="129"/>
      <c r="AB25" s="129"/>
      <c r="AG25" s="186"/>
      <c r="AH25" s="186"/>
    </row>
    <row r="26" spans="1:34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Y26" s="129"/>
      <c r="Z26" s="129"/>
      <c r="AA26" s="129"/>
      <c r="AB26" s="129"/>
    </row>
    <row r="27" spans="1:34" ht="18.75" customHeight="1" thickBot="1" x14ac:dyDescent="0.25">
      <c r="B27" s="66" t="s">
        <v>19</v>
      </c>
      <c r="C27" s="50" t="s">
        <v>18</v>
      </c>
      <c r="D27" s="49" t="s">
        <v>17</v>
      </c>
      <c r="E27" s="65" t="s">
        <v>23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Y27" s="190" t="s">
        <v>53</v>
      </c>
      <c r="Z27" s="192"/>
      <c r="AA27" s="190" t="s">
        <v>54</v>
      </c>
      <c r="AB27" s="129"/>
    </row>
    <row r="28" spans="1:34" ht="18.75" customHeight="1" x14ac:dyDescent="0.25">
      <c r="B28" s="173">
        <v>42478</v>
      </c>
      <c r="C28" s="48" t="s">
        <v>314</v>
      </c>
      <c r="D28" s="32" t="s">
        <v>120</v>
      </c>
      <c r="E28" s="31" t="s">
        <v>450</v>
      </c>
      <c r="F28" s="60">
        <v>4</v>
      </c>
      <c r="G28" s="30" t="str">
        <f>G8</f>
        <v>NOVA</v>
      </c>
      <c r="H28" s="59">
        <v>1</v>
      </c>
      <c r="I28" s="46" t="str">
        <f>G5</f>
        <v>AAUAv</v>
      </c>
      <c r="J28" s="47"/>
      <c r="K28" s="46"/>
      <c r="Y28" s="24" t="str">
        <f t="shared" ref="Y28:Y33" si="5">IF(AND(J28=K28),"EMPATE",(IF(J28&gt;K28,G28,I28)))</f>
        <v>EMPATE</v>
      </c>
      <c r="Z28" s="24"/>
      <c r="AA28" s="24" t="str">
        <f t="shared" ref="AA28:AA33" si="6">IF(AND(J28=K28),"EMPATE",(IF(J28&lt;K28,G28,I28)))</f>
        <v>EMPATE</v>
      </c>
      <c r="AG28" s="67"/>
      <c r="AH28" s="67"/>
    </row>
    <row r="29" spans="1:34" ht="18.75" customHeight="1" thickBot="1" x14ac:dyDescent="0.3">
      <c r="B29" s="174">
        <v>42478</v>
      </c>
      <c r="C29" s="45" t="s">
        <v>314</v>
      </c>
      <c r="D29" s="35" t="s">
        <v>121</v>
      </c>
      <c r="E29" s="58" t="s">
        <v>347</v>
      </c>
      <c r="F29" s="64">
        <v>3</v>
      </c>
      <c r="G29" s="34" t="str">
        <f>G7</f>
        <v>IPP</v>
      </c>
      <c r="H29" s="63">
        <v>2</v>
      </c>
      <c r="I29" s="61" t="str">
        <f>G6</f>
        <v>AEFMH</v>
      </c>
      <c r="J29" s="62"/>
      <c r="K29" s="61"/>
      <c r="Y29" s="24" t="str">
        <f t="shared" si="5"/>
        <v>EMPATE</v>
      </c>
      <c r="Z29" s="24"/>
      <c r="AA29" s="24" t="str">
        <f t="shared" si="6"/>
        <v>EMPATE</v>
      </c>
      <c r="AG29" s="67"/>
      <c r="AH29" s="67"/>
    </row>
    <row r="30" spans="1:34" ht="18.75" customHeight="1" x14ac:dyDescent="0.25">
      <c r="B30" s="173">
        <v>42478</v>
      </c>
      <c r="C30" s="42" t="s">
        <v>341</v>
      </c>
      <c r="D30" s="32" t="s">
        <v>122</v>
      </c>
      <c r="E30" s="31" t="s">
        <v>347</v>
      </c>
      <c r="F30" s="60">
        <v>3</v>
      </c>
      <c r="G30" s="30" t="str">
        <f>G7</f>
        <v>IPP</v>
      </c>
      <c r="H30" s="59">
        <v>1</v>
      </c>
      <c r="I30" s="46" t="str">
        <f>G5</f>
        <v>AAUAv</v>
      </c>
      <c r="J30" s="47"/>
      <c r="K30" s="46"/>
      <c r="Y30" s="24" t="str">
        <f t="shared" si="5"/>
        <v>EMPATE</v>
      </c>
      <c r="Z30" s="24"/>
      <c r="AA30" s="24" t="str">
        <f t="shared" si="6"/>
        <v>EMPATE</v>
      </c>
      <c r="AG30" s="67"/>
      <c r="AH30" s="67"/>
    </row>
    <row r="31" spans="1:34" ht="18.75" customHeight="1" thickBot="1" x14ac:dyDescent="0.3">
      <c r="B31" s="174">
        <v>42478</v>
      </c>
      <c r="C31" s="36" t="s">
        <v>419</v>
      </c>
      <c r="D31" s="28" t="s">
        <v>123</v>
      </c>
      <c r="E31" s="58" t="s">
        <v>347</v>
      </c>
      <c r="F31" s="57">
        <v>2</v>
      </c>
      <c r="G31" s="26" t="str">
        <f>G6</f>
        <v>AEFMH</v>
      </c>
      <c r="H31" s="56">
        <v>4</v>
      </c>
      <c r="I31" s="43" t="str">
        <f>G8</f>
        <v>NOVA</v>
      </c>
      <c r="J31" s="44"/>
      <c r="K31" s="43"/>
      <c r="Y31" s="24" t="str">
        <f t="shared" si="5"/>
        <v>EMPATE</v>
      </c>
      <c r="Z31" s="24"/>
      <c r="AA31" s="24" t="str">
        <f t="shared" si="6"/>
        <v>EMPATE</v>
      </c>
      <c r="AG31" s="67"/>
      <c r="AH31" s="67"/>
    </row>
    <row r="32" spans="1:34" ht="18.75" customHeight="1" x14ac:dyDescent="0.25">
      <c r="B32" s="173">
        <v>42479</v>
      </c>
      <c r="C32" s="33" t="s">
        <v>311</v>
      </c>
      <c r="D32" s="32" t="s">
        <v>124</v>
      </c>
      <c r="E32" s="31" t="s">
        <v>347</v>
      </c>
      <c r="F32" s="60">
        <v>4</v>
      </c>
      <c r="G32" s="30" t="str">
        <f>G8</f>
        <v>NOVA</v>
      </c>
      <c r="H32" s="59">
        <v>3</v>
      </c>
      <c r="I32" s="46" t="str">
        <f>G7</f>
        <v>IPP</v>
      </c>
      <c r="J32" s="47"/>
      <c r="K32" s="46"/>
      <c r="Y32" s="24" t="str">
        <f t="shared" si="5"/>
        <v>EMPATE</v>
      </c>
      <c r="Z32" s="24"/>
      <c r="AA32" s="24" t="str">
        <f t="shared" si="6"/>
        <v>EMPATE</v>
      </c>
      <c r="AG32" s="67"/>
      <c r="AH32" s="67"/>
    </row>
    <row r="33" spans="1:34" ht="18.75" customHeight="1" thickBot="1" x14ac:dyDescent="0.3">
      <c r="B33" s="174">
        <v>42479</v>
      </c>
      <c r="C33" s="29" t="s">
        <v>311</v>
      </c>
      <c r="D33" s="28" t="s">
        <v>125</v>
      </c>
      <c r="E33" s="58" t="s">
        <v>446</v>
      </c>
      <c r="F33" s="57">
        <v>1</v>
      </c>
      <c r="G33" s="26" t="str">
        <f>G5</f>
        <v>AAUAv</v>
      </c>
      <c r="H33" s="56">
        <v>2</v>
      </c>
      <c r="I33" s="43" t="str">
        <f>G6</f>
        <v>AEFMH</v>
      </c>
      <c r="J33" s="44"/>
      <c r="K33" s="43"/>
      <c r="Y33" s="24" t="str">
        <f t="shared" si="5"/>
        <v>EMPATE</v>
      </c>
      <c r="Z33" s="24"/>
      <c r="AA33" s="24" t="str">
        <f t="shared" si="6"/>
        <v>EMPATE</v>
      </c>
      <c r="AG33" s="67"/>
      <c r="AH33" s="67"/>
    </row>
    <row r="34" spans="1:34" s="214" customFormat="1" ht="18.75" customHeight="1" x14ac:dyDescent="0.25">
      <c r="A34" s="186"/>
      <c r="B34" s="55"/>
      <c r="C34" s="54"/>
      <c r="D34" s="51"/>
      <c r="E34" s="51"/>
      <c r="F34" s="51"/>
      <c r="G34" s="226"/>
      <c r="H34" s="52"/>
      <c r="I34" s="51"/>
      <c r="J34" s="51"/>
      <c r="K34" s="51"/>
      <c r="Y34" s="186"/>
      <c r="Z34" s="186"/>
      <c r="AA34" s="186"/>
      <c r="AB34" s="186"/>
      <c r="AG34" s="186"/>
      <c r="AH34" s="186"/>
    </row>
    <row r="35" spans="1:34" ht="18.75" customHeight="1" thickBot="1" x14ac:dyDescent="0.25">
      <c r="B35" s="534" t="s">
        <v>13</v>
      </c>
      <c r="C35" s="534"/>
      <c r="D35" s="534"/>
      <c r="E35" s="534"/>
      <c r="F35" s="534"/>
      <c r="G35" s="534"/>
      <c r="H35" s="534"/>
      <c r="I35" s="534"/>
      <c r="J35" s="534"/>
      <c r="K35" s="534"/>
    </row>
    <row r="36" spans="1:34" ht="18.75" customHeight="1" thickBot="1" x14ac:dyDescent="0.25">
      <c r="B36" s="17" t="s">
        <v>12</v>
      </c>
      <c r="C36" s="22" t="s">
        <v>11</v>
      </c>
      <c r="D36" s="151" t="s">
        <v>10</v>
      </c>
      <c r="E36" s="113" t="s">
        <v>9</v>
      </c>
      <c r="F36" s="114" t="s">
        <v>8</v>
      </c>
      <c r="G36" s="122" t="s">
        <v>7</v>
      </c>
      <c r="H36" s="113" t="s">
        <v>6</v>
      </c>
      <c r="I36" s="18" t="s">
        <v>5</v>
      </c>
      <c r="J36" s="544" t="s">
        <v>4</v>
      </c>
      <c r="K36" s="545"/>
      <c r="Y36" s="221" t="s">
        <v>58</v>
      </c>
      <c r="Z36" s="222" t="s">
        <v>59</v>
      </c>
      <c r="AA36" s="195" t="s">
        <v>60</v>
      </c>
      <c r="AB36" s="24"/>
    </row>
    <row r="37" spans="1:34" ht="18.75" customHeight="1" x14ac:dyDescent="0.2">
      <c r="B37" s="14" t="s">
        <v>3</v>
      </c>
      <c r="C37" s="334" t="str">
        <f>G5</f>
        <v>AAUAv</v>
      </c>
      <c r="D37" s="14">
        <f>E37+F37</f>
        <v>0</v>
      </c>
      <c r="E37" s="136">
        <f>COUNTIFS($Y$28:$Y$33,C37)</f>
        <v>0</v>
      </c>
      <c r="F37" s="156">
        <f>COUNTIFS($AA$28:$AA$33,C37)</f>
        <v>0</v>
      </c>
      <c r="G37" s="15">
        <f>SUMIFS(K28:K33,I28:I33,C37)+SUMIFS(J28:J33,G28:G33,C37)</f>
        <v>0</v>
      </c>
      <c r="H37" s="115">
        <f>AA37</f>
        <v>0</v>
      </c>
      <c r="I37" s="336">
        <f>G37-H37</f>
        <v>0</v>
      </c>
      <c r="J37" s="542">
        <f>(E37*2)+(F37*1)</f>
        <v>0</v>
      </c>
      <c r="K37" s="543"/>
      <c r="Y37" s="209">
        <f>SUMIFS($J$28:$J$33,$G$28:$G$33,"&lt;&gt;B21",$I$28:$I$33,$C37)</f>
        <v>0</v>
      </c>
      <c r="Z37" s="223">
        <f>SUMIFS($K$28:$K$33,$I$28:$I$33,"&lt;&gt;B21",$G$28:$G$33,$C37)</f>
        <v>0</v>
      </c>
      <c r="AA37" s="199">
        <f>SUM(Y37:Z37)</f>
        <v>0</v>
      </c>
      <c r="AB37" s="190"/>
    </row>
    <row r="38" spans="1:34" ht="18.75" customHeight="1" x14ac:dyDescent="0.2">
      <c r="B38" s="8" t="s">
        <v>2</v>
      </c>
      <c r="C38" s="11" t="str">
        <f>G6</f>
        <v>AEFMH</v>
      </c>
      <c r="D38" s="8">
        <f t="shared" ref="D38:D40" si="7">E38+F38</f>
        <v>0</v>
      </c>
      <c r="E38" s="139">
        <f>COUNTIFS($Y$28:$Y$33,C38)</f>
        <v>0</v>
      </c>
      <c r="F38" s="157">
        <f>COUNTIFS($AA$28:$AA$33,C38)</f>
        <v>0</v>
      </c>
      <c r="G38" s="9">
        <f>SUMIFS(K28:K33,I28:I33,C38)+SUMIFS(J28:J33,G28:G33,C38)</f>
        <v>0</v>
      </c>
      <c r="H38" s="116">
        <f>AA38</f>
        <v>0</v>
      </c>
      <c r="I38" s="160">
        <f>G38-H38</f>
        <v>0</v>
      </c>
      <c r="J38" s="548">
        <f t="shared" ref="J38:J40" si="8">(E38*2)+(F38*1)</f>
        <v>0</v>
      </c>
      <c r="K38" s="549"/>
      <c r="Y38" s="133">
        <f>SUMIFS($J$28:$J$33,$G$28:$G$33,"&lt;&gt;B21",$I$28:$I$33,$C38)</f>
        <v>0</v>
      </c>
      <c r="Z38" s="224">
        <f>SUMIFS($K$28:$K$33,$I$28:$I$33,"&lt;&gt;B21",$G$28:$G$33,$C38)</f>
        <v>0</v>
      </c>
      <c r="AA38" s="199">
        <f t="shared" ref="AA38:AA40" si="9">SUM(Y38:Z38)</f>
        <v>0</v>
      </c>
      <c r="AB38" s="190"/>
    </row>
    <row r="39" spans="1:34" ht="18.75" customHeight="1" thickBot="1" x14ac:dyDescent="0.25">
      <c r="B39" s="8" t="s">
        <v>1</v>
      </c>
      <c r="C39" s="11" t="str">
        <f>G8</f>
        <v>NOVA</v>
      </c>
      <c r="D39" s="8">
        <f>E39+F39</f>
        <v>0</v>
      </c>
      <c r="E39" s="139">
        <f>COUNTIFS($Y$28:$Y$33,C39)</f>
        <v>0</v>
      </c>
      <c r="F39" s="157">
        <f>COUNTIFS($AA$28:$AA$33,C39)</f>
        <v>0</v>
      </c>
      <c r="G39" s="9">
        <f>SUMIFS(K28:K33,I28:I33,C39)+SUMIFS(J28:J33,G28:G33,C39)</f>
        <v>0</v>
      </c>
      <c r="H39" s="116">
        <f>AA39</f>
        <v>0</v>
      </c>
      <c r="I39" s="160">
        <f>G39-H39</f>
        <v>0</v>
      </c>
      <c r="J39" s="548">
        <f>(E39*2)+(F39*1)</f>
        <v>0</v>
      </c>
      <c r="K39" s="549"/>
      <c r="Y39" s="134">
        <f>SUMIFS($J$28:$J$33,$G$28:$G$33,"&lt;&gt;B21",$I$28:$I$33,$C39)</f>
        <v>0</v>
      </c>
      <c r="Z39" s="225">
        <f>SUMIFS($K$28:$K$33,$I$28:$I$33,"&lt;&gt;B21",$G$28:$G$33,$C39)</f>
        <v>0</v>
      </c>
      <c r="AA39" s="206">
        <f>SUM(Y39:Z39)</f>
        <v>0</v>
      </c>
      <c r="AB39" s="190"/>
    </row>
    <row r="40" spans="1:34" ht="18.75" customHeight="1" thickBot="1" x14ac:dyDescent="0.25">
      <c r="B40" s="3" t="s">
        <v>0</v>
      </c>
      <c r="C40" s="6" t="str">
        <f>G7</f>
        <v>IPP</v>
      </c>
      <c r="D40" s="3">
        <f t="shared" si="7"/>
        <v>0</v>
      </c>
      <c r="E40" s="142">
        <f>COUNTIFS($Y$28:$Y$33,C40)</f>
        <v>0</v>
      </c>
      <c r="F40" s="158">
        <f>COUNTIFS($AA$28:$AA$33,C40)</f>
        <v>0</v>
      </c>
      <c r="G40" s="4">
        <f>SUMIFS(K28:K33,I28:I33,C40)+SUMIFS(J28:J33,G28:G33,C40)</f>
        <v>0</v>
      </c>
      <c r="H40" s="117">
        <f>AA40</f>
        <v>0</v>
      </c>
      <c r="I40" s="161">
        <f>G40-H40</f>
        <v>0</v>
      </c>
      <c r="J40" s="546">
        <f t="shared" si="8"/>
        <v>0</v>
      </c>
      <c r="K40" s="547"/>
      <c r="Y40" s="133">
        <f>SUMIFS($J$28:$J$33,$G$28:$G$33,"&lt;&gt;B21",$I$28:$I$33,$C40)</f>
        <v>0</v>
      </c>
      <c r="Z40" s="224">
        <f>SUMIFS($K$28:$K$33,$I$28:$I$33,"&lt;&gt;B21",$G$28:$G$33,$C40)</f>
        <v>0</v>
      </c>
      <c r="AA40" s="199">
        <f t="shared" si="9"/>
        <v>0</v>
      </c>
      <c r="AB40" s="190"/>
    </row>
    <row r="41" spans="1:34" s="214" customFormat="1" ht="18.75" customHeight="1" x14ac:dyDescent="0.25">
      <c r="A41" s="186"/>
      <c r="G41" s="227"/>
      <c r="Y41" s="186"/>
      <c r="Z41" s="186"/>
      <c r="AA41" s="186"/>
      <c r="AB41" s="186"/>
      <c r="AG41" s="186"/>
      <c r="AH41" s="186"/>
    </row>
    <row r="42" spans="1:34" s="214" customFormat="1" ht="18.75" thickBot="1" x14ac:dyDescent="0.3">
      <c r="A42" s="186"/>
      <c r="G42" s="227"/>
      <c r="Y42" s="186"/>
      <c r="Z42" s="186"/>
      <c r="AA42" s="186"/>
      <c r="AB42" s="186"/>
      <c r="AG42" s="186"/>
      <c r="AH42" s="186"/>
    </row>
    <row r="43" spans="1:34" ht="18.75" thickBot="1" x14ac:dyDescent="0.25">
      <c r="B43" s="525" t="s">
        <v>31</v>
      </c>
      <c r="C43" s="526"/>
      <c r="D43" s="526"/>
      <c r="E43" s="526"/>
      <c r="F43" s="526"/>
      <c r="G43" s="526"/>
      <c r="H43" s="526"/>
      <c r="I43" s="526"/>
      <c r="J43" s="526"/>
      <c r="K43" s="527"/>
      <c r="Y43" s="190"/>
      <c r="Z43" s="190"/>
    </row>
    <row r="44" spans="1:34" ht="18.75" thickBot="1" x14ac:dyDescent="0.25">
      <c r="B44" s="66" t="s">
        <v>19</v>
      </c>
      <c r="C44" s="50" t="s">
        <v>18</v>
      </c>
      <c r="D44" s="49" t="s">
        <v>17</v>
      </c>
      <c r="E44" s="65" t="s">
        <v>23</v>
      </c>
      <c r="F44" s="519" t="s">
        <v>16</v>
      </c>
      <c r="G44" s="520"/>
      <c r="H44" s="520" t="s">
        <v>15</v>
      </c>
      <c r="I44" s="521"/>
      <c r="J44" s="528" t="s">
        <v>14</v>
      </c>
      <c r="K44" s="523"/>
      <c r="Y44" s="190" t="s">
        <v>53</v>
      </c>
      <c r="Z44" s="190" t="s">
        <v>54</v>
      </c>
    </row>
    <row r="45" spans="1:34" x14ac:dyDescent="0.25">
      <c r="B45" s="173">
        <v>42479</v>
      </c>
      <c r="C45" s="82" t="s">
        <v>341</v>
      </c>
      <c r="D45" s="32" t="s">
        <v>132</v>
      </c>
      <c r="E45" s="32" t="s">
        <v>446</v>
      </c>
      <c r="F45" s="282" t="s">
        <v>32</v>
      </c>
      <c r="G45" s="30"/>
      <c r="H45" s="283" t="s">
        <v>35</v>
      </c>
      <c r="I45" s="46"/>
      <c r="J45" s="47"/>
      <c r="K45" s="46"/>
      <c r="Y45" s="24" t="str">
        <f>IF(OR(J45="",K45=""),"",(IF(J45&gt;K45,G45,I45)))</f>
        <v/>
      </c>
      <c r="Z45" s="24" t="str">
        <f>IF(OR(J45="",K45=""),"",(IF(J45&lt;K45,G45,I45)))</f>
        <v/>
      </c>
    </row>
    <row r="46" spans="1:34" ht="18.75" thickBot="1" x14ac:dyDescent="0.3">
      <c r="B46" s="174">
        <v>42479</v>
      </c>
      <c r="C46" s="83" t="s">
        <v>448</v>
      </c>
      <c r="D46" s="35" t="s">
        <v>133</v>
      </c>
      <c r="E46" s="35" t="s">
        <v>446</v>
      </c>
      <c r="F46" s="290" t="s">
        <v>33</v>
      </c>
      <c r="G46" s="34"/>
      <c r="H46" s="291" t="s">
        <v>34</v>
      </c>
      <c r="I46" s="61"/>
      <c r="J46" s="62"/>
      <c r="K46" s="61"/>
      <c r="Y46" s="24" t="str">
        <f>IF(OR(J46="",K46=""),"",(IF(J46&gt;K46,G46,I46)))</f>
        <v/>
      </c>
      <c r="Z46" s="24" t="str">
        <f>IF(OR(J46="",K46=""),"",(IF(J46&lt;K46,G46,I46)))</f>
        <v/>
      </c>
    </row>
    <row r="47" spans="1:34" x14ac:dyDescent="0.25">
      <c r="B47" s="173">
        <v>42480</v>
      </c>
      <c r="C47" s="84" t="s">
        <v>304</v>
      </c>
      <c r="D47" s="32" t="s">
        <v>134</v>
      </c>
      <c r="E47" s="32" t="s">
        <v>446</v>
      </c>
      <c r="F47" s="282" t="s">
        <v>391</v>
      </c>
      <c r="G47" s="30" t="str">
        <f>IF(OR(J45="",K45=""),"",(IF(J45&lt;K45,G45,I45)))</f>
        <v/>
      </c>
      <c r="H47" s="283" t="s">
        <v>392</v>
      </c>
      <c r="I47" s="85" t="str">
        <f>IF(OR(J46="",K46=""),"",(IF(J46&lt;K46,G46,I46)))</f>
        <v/>
      </c>
      <c r="J47" s="60"/>
      <c r="K47" s="46"/>
      <c r="Y47" s="24" t="str">
        <f>IF(OR(J47="",K47=""),"",(IF(J47&gt;K47,G47,I47)))</f>
        <v/>
      </c>
      <c r="Z47" s="24" t="str">
        <f>IF(OR(J47="",K47=""),"",(IF(J47&lt;K47,G47,I47)))</f>
        <v/>
      </c>
    </row>
    <row r="48" spans="1:34" ht="18.75" thickBot="1" x14ac:dyDescent="0.3">
      <c r="B48" s="174">
        <v>42480</v>
      </c>
      <c r="C48" s="83" t="s">
        <v>302</v>
      </c>
      <c r="D48" s="28" t="s">
        <v>135</v>
      </c>
      <c r="E48" s="28" t="s">
        <v>446</v>
      </c>
      <c r="F48" s="279" t="s">
        <v>394</v>
      </c>
      <c r="G48" s="26" t="str">
        <f>IF(OR(J45="",K45=""),"",(IF(J45&gt;K45,G45,I45)))</f>
        <v/>
      </c>
      <c r="H48" s="281" t="s">
        <v>393</v>
      </c>
      <c r="I48" s="86" t="str">
        <f>IF(OR(J46="",K46=""),"",(IF(J46&gt;K46,G46,I46)))</f>
        <v/>
      </c>
      <c r="J48" s="57"/>
      <c r="K48" s="43"/>
      <c r="Y48" s="24" t="str">
        <f>IF(OR(J48="",K48=""),"",(IF(J48&gt;K48,G48,I48)))</f>
        <v/>
      </c>
      <c r="Z48" s="24" t="str">
        <f>IF(OR(J48="",K48=""),"",(IF(J48&lt;K48,G48,I48)))</f>
        <v/>
      </c>
    </row>
    <row r="49" spans="1:34" s="214" customFormat="1" x14ac:dyDescent="0.2">
      <c r="A49" s="186"/>
      <c r="B49" s="186"/>
      <c r="C49" s="186"/>
      <c r="D49" s="186"/>
      <c r="E49" s="186"/>
      <c r="F49" s="186"/>
      <c r="G49" s="212"/>
      <c r="H49" s="186"/>
      <c r="I49" s="186"/>
      <c r="J49" s="186"/>
      <c r="K49" s="186"/>
      <c r="Y49" s="24" t="e">
        <f>IF(OR(#REF!="",O49=""),"",(IF(#REF!&gt;O49,G49,I49)))</f>
        <v>#REF!</v>
      </c>
      <c r="Z49" s="24" t="e">
        <f>IF(OR(#REF!="",O49=""),"",(IF(#REF!&lt;O49,G49,I49)))</f>
        <v>#REF!</v>
      </c>
      <c r="AA49" s="186"/>
      <c r="AB49" s="186"/>
      <c r="AG49" s="186"/>
      <c r="AH49" s="186"/>
    </row>
    <row r="50" spans="1:34" s="214" customFormat="1" x14ac:dyDescent="0.2">
      <c r="A50" s="186"/>
      <c r="B50" s="186"/>
      <c r="C50" s="186"/>
      <c r="D50" s="186"/>
      <c r="E50" s="186"/>
      <c r="F50" s="186"/>
      <c r="G50" s="212"/>
      <c r="H50" s="186"/>
      <c r="I50" s="186"/>
      <c r="J50" s="186"/>
      <c r="K50" s="186"/>
      <c r="Y50" s="129"/>
      <c r="Z50" s="129"/>
      <c r="AA50" s="129"/>
      <c r="AB50" s="129"/>
      <c r="AG50" s="186"/>
      <c r="AH50" s="186"/>
    </row>
    <row r="51" spans="1:34" x14ac:dyDescent="0.2">
      <c r="B51" s="186"/>
      <c r="C51" s="186"/>
      <c r="D51" s="186"/>
      <c r="E51" s="186"/>
      <c r="F51" s="183" t="s">
        <v>321</v>
      </c>
      <c r="G51" s="183" t="s">
        <v>69</v>
      </c>
      <c r="H51" s="531" t="s">
        <v>322</v>
      </c>
      <c r="I51" s="531"/>
      <c r="J51" s="186"/>
      <c r="K51" s="186"/>
      <c r="Y51" s="129"/>
      <c r="Z51" s="129"/>
      <c r="AA51" s="129"/>
      <c r="AB51" s="129"/>
    </row>
    <row r="52" spans="1:34" s="214" customFormat="1" x14ac:dyDescent="0.2">
      <c r="A52" s="186"/>
      <c r="B52" s="186"/>
      <c r="C52" s="186"/>
      <c r="D52" s="186"/>
      <c r="E52" s="186"/>
      <c r="F52" s="400" t="s">
        <v>3</v>
      </c>
      <c r="G52" s="400" t="str">
        <f>Y48</f>
        <v/>
      </c>
      <c r="H52" s="540">
        <v>50</v>
      </c>
      <c r="I52" s="540"/>
      <c r="J52" s="186"/>
      <c r="K52" s="186"/>
      <c r="Y52" s="24"/>
      <c r="Z52" s="24"/>
      <c r="AA52" s="24"/>
      <c r="AB52" s="24"/>
      <c r="AG52" s="186"/>
      <c r="AH52" s="186"/>
    </row>
    <row r="53" spans="1:34" s="214" customFormat="1" x14ac:dyDescent="0.2">
      <c r="A53" s="186"/>
      <c r="B53" s="186"/>
      <c r="C53" s="186"/>
      <c r="D53" s="186"/>
      <c r="E53" s="186"/>
      <c r="F53" s="400" t="s">
        <v>2</v>
      </c>
      <c r="G53" s="400" t="str">
        <f>Z48</f>
        <v/>
      </c>
      <c r="H53" s="540">
        <v>45</v>
      </c>
      <c r="I53" s="540"/>
      <c r="J53" s="186"/>
      <c r="K53" s="186"/>
      <c r="Y53" s="190"/>
      <c r="Z53" s="190"/>
      <c r="AA53" s="190"/>
      <c r="AB53" s="190"/>
      <c r="AG53" s="186"/>
      <c r="AH53" s="186"/>
    </row>
    <row r="54" spans="1:34" s="214" customFormat="1" x14ac:dyDescent="0.2">
      <c r="A54" s="186"/>
      <c r="B54" s="186"/>
      <c r="C54" s="186"/>
      <c r="D54" s="186"/>
      <c r="E54" s="186"/>
      <c r="F54" s="400" t="s">
        <v>1</v>
      </c>
      <c r="G54" s="400" t="str">
        <f>Y47</f>
        <v/>
      </c>
      <c r="H54" s="540">
        <v>40</v>
      </c>
      <c r="I54" s="540"/>
      <c r="J54" s="186"/>
      <c r="K54" s="186"/>
      <c r="Y54" s="190"/>
      <c r="Z54" s="190"/>
      <c r="AA54" s="190"/>
      <c r="AB54" s="190"/>
      <c r="AG54" s="186"/>
      <c r="AH54" s="186"/>
    </row>
    <row r="55" spans="1:34" s="214" customFormat="1" x14ac:dyDescent="0.2">
      <c r="A55" s="186"/>
      <c r="B55" s="186"/>
      <c r="C55" s="186"/>
      <c r="D55" s="186"/>
      <c r="E55" s="186"/>
      <c r="F55" s="400" t="s">
        <v>0</v>
      </c>
      <c r="G55" s="400" t="str">
        <f>Z47</f>
        <v/>
      </c>
      <c r="H55" s="540">
        <v>35</v>
      </c>
      <c r="I55" s="540"/>
      <c r="J55" s="186"/>
      <c r="K55" s="186"/>
      <c r="Y55" s="190"/>
      <c r="Z55" s="190"/>
      <c r="AA55" s="190"/>
      <c r="AB55" s="190"/>
      <c r="AG55" s="186"/>
      <c r="AH55" s="186"/>
    </row>
    <row r="56" spans="1:34" s="214" customFormat="1" x14ac:dyDescent="0.2">
      <c r="A56" s="186"/>
      <c r="B56" s="186"/>
      <c r="C56" s="186"/>
      <c r="D56" s="186"/>
      <c r="E56" s="186"/>
      <c r="F56" s="400" t="s">
        <v>50</v>
      </c>
      <c r="G56" s="400"/>
      <c r="H56" s="540">
        <v>30</v>
      </c>
      <c r="I56" s="540"/>
      <c r="J56" s="186"/>
      <c r="K56" s="186"/>
      <c r="Y56" s="190"/>
      <c r="Z56" s="190"/>
      <c r="AA56" s="190"/>
      <c r="AB56" s="190"/>
      <c r="AG56" s="186"/>
      <c r="AH56" s="186"/>
    </row>
    <row r="57" spans="1:34" s="214" customFormat="1" x14ac:dyDescent="0.2">
      <c r="A57" s="186"/>
      <c r="B57" s="186"/>
      <c r="C57" s="186"/>
      <c r="D57" s="186"/>
      <c r="E57" s="186"/>
      <c r="F57" s="400" t="s">
        <v>323</v>
      </c>
      <c r="G57" s="400"/>
      <c r="H57" s="540">
        <v>25</v>
      </c>
      <c r="I57" s="540"/>
      <c r="J57" s="186"/>
      <c r="K57" s="186"/>
      <c r="Y57" s="129"/>
      <c r="Z57" s="129"/>
      <c r="AA57" s="129"/>
      <c r="AB57" s="129"/>
      <c r="AG57" s="186"/>
      <c r="AH57" s="186"/>
    </row>
    <row r="58" spans="1:34" s="214" customFormat="1" x14ac:dyDescent="0.2">
      <c r="A58" s="186"/>
      <c r="B58" s="186"/>
      <c r="C58" s="186"/>
      <c r="D58" s="186"/>
      <c r="E58" s="186"/>
      <c r="F58" s="400" t="s">
        <v>324</v>
      </c>
      <c r="G58" s="400"/>
      <c r="H58" s="540">
        <v>20</v>
      </c>
      <c r="I58" s="540"/>
      <c r="J58" s="186"/>
      <c r="K58" s="186"/>
      <c r="Y58" s="129"/>
      <c r="Z58" s="129"/>
      <c r="AA58" s="129"/>
      <c r="AB58" s="129"/>
      <c r="AG58" s="186"/>
      <c r="AH58" s="186"/>
    </row>
    <row r="59" spans="1:34" s="214" customFormat="1" x14ac:dyDescent="0.2">
      <c r="A59" s="186"/>
      <c r="B59" s="186"/>
      <c r="C59" s="186"/>
      <c r="D59" s="186"/>
      <c r="E59" s="186"/>
      <c r="F59" s="400" t="s">
        <v>325</v>
      </c>
      <c r="G59" s="400"/>
      <c r="H59" s="540">
        <v>17</v>
      </c>
      <c r="I59" s="540"/>
      <c r="J59" s="186"/>
      <c r="K59" s="186"/>
      <c r="Y59" s="129"/>
      <c r="Z59" s="129"/>
      <c r="AA59" s="129"/>
      <c r="AB59" s="129"/>
      <c r="AG59" s="186"/>
      <c r="AH59" s="186"/>
    </row>
    <row r="60" spans="1:34" s="214" customFormat="1" x14ac:dyDescent="0.25">
      <c r="A60" s="186"/>
      <c r="G60" s="227"/>
      <c r="Y60" s="190"/>
      <c r="Z60" s="190"/>
      <c r="AA60" s="129"/>
      <c r="AB60" s="129"/>
      <c r="AG60" s="186"/>
      <c r="AH60" s="186"/>
    </row>
    <row r="61" spans="1:34" s="214" customFormat="1" x14ac:dyDescent="0.25">
      <c r="A61" s="186"/>
      <c r="G61" s="227"/>
      <c r="Y61" s="24"/>
      <c r="Z61" s="24"/>
      <c r="AA61" s="129"/>
      <c r="AB61" s="129"/>
      <c r="AG61" s="186"/>
      <c r="AH61" s="186"/>
    </row>
    <row r="62" spans="1:34" s="214" customFormat="1" x14ac:dyDescent="0.25">
      <c r="A62" s="186"/>
      <c r="G62" s="227"/>
      <c r="Y62" s="24"/>
      <c r="Z62" s="24"/>
      <c r="AA62" s="129"/>
      <c r="AB62" s="129"/>
      <c r="AG62" s="186"/>
      <c r="AH62" s="186"/>
    </row>
    <row r="63" spans="1:34" s="214" customFormat="1" x14ac:dyDescent="0.25">
      <c r="A63" s="186"/>
      <c r="G63" s="227"/>
      <c r="Y63" s="24"/>
      <c r="Z63" s="24"/>
      <c r="AA63" s="129"/>
      <c r="AB63" s="129"/>
      <c r="AG63" s="186"/>
      <c r="AH63" s="186"/>
    </row>
    <row r="64" spans="1:34" s="214" customFormat="1" x14ac:dyDescent="0.25">
      <c r="A64" s="186"/>
      <c r="G64" s="227"/>
      <c r="Y64" s="24" t="str">
        <f>IF(OR(R64="",S64=""),"",(IF(R64&gt;S64,G64,I64)))</f>
        <v/>
      </c>
      <c r="Z64" s="24" t="str">
        <f>IF(OR(R64="",S64=""),"",(IF(R64&lt;S64,G64,I64)))</f>
        <v/>
      </c>
      <c r="AA64" s="186"/>
      <c r="AB64" s="186"/>
      <c r="AG64" s="186"/>
      <c r="AH64" s="186"/>
    </row>
    <row r="65" spans="1:34" s="214" customFormat="1" x14ac:dyDescent="0.25">
      <c r="A65" s="186"/>
      <c r="G65" s="227"/>
      <c r="Y65" s="24" t="str">
        <f>IF(OR(R65="",S65=""),"",(IF(R65&gt;S65,G65,I65)))</f>
        <v/>
      </c>
      <c r="Z65" s="24" t="str">
        <f>IF(OR(R65="",S65=""),"",(IF(R65&lt;S65,G65,I65)))</f>
        <v/>
      </c>
      <c r="AA65" s="186"/>
      <c r="AB65" s="186"/>
      <c r="AG65" s="186"/>
      <c r="AH65" s="186"/>
    </row>
    <row r="66" spans="1:34" s="214" customFormat="1" x14ac:dyDescent="0.25">
      <c r="A66" s="186"/>
      <c r="G66" s="227"/>
      <c r="Y66" s="24" t="str">
        <f>IF(OR(R66="",S66=""),"",(IF(R66&gt;S66,G66,I66)))</f>
        <v/>
      </c>
      <c r="Z66" s="24" t="str">
        <f>IF(OR(R66="",S66=""),"",(IF(R66&lt;S66,G66,I66)))</f>
        <v/>
      </c>
      <c r="AA66" s="186"/>
      <c r="AB66" s="186"/>
      <c r="AG66" s="186"/>
      <c r="AH66" s="186"/>
    </row>
    <row r="67" spans="1:34" s="214" customFormat="1" x14ac:dyDescent="0.25">
      <c r="A67" s="186"/>
      <c r="G67" s="227"/>
      <c r="Y67" s="24" t="str">
        <f>IF(OR(R67="",S67=""),"",(IF(R67&gt;S67,G67,I67)))</f>
        <v/>
      </c>
      <c r="Z67" s="24" t="str">
        <f>IF(OR(R67="",S67=""),"",(IF(R67&lt;S67,G67,I67)))</f>
        <v/>
      </c>
      <c r="AA67" s="186"/>
      <c r="AB67" s="186"/>
      <c r="AG67" s="186"/>
      <c r="AH67" s="186"/>
    </row>
    <row r="68" spans="1:34" s="214" customFormat="1" x14ac:dyDescent="0.25">
      <c r="A68" s="186"/>
      <c r="G68" s="227"/>
      <c r="Y68" s="24" t="str">
        <f>IF(OR(R68="",S68=""),"",(IF(R68&gt;S68,G68,I68)))</f>
        <v/>
      </c>
      <c r="Z68" s="24" t="str">
        <f>IF(OR(R68="",S68=""),"",(IF(R68&lt;S68,G68,I68)))</f>
        <v/>
      </c>
      <c r="AA68" s="186"/>
      <c r="AB68" s="186"/>
      <c r="AG68" s="186"/>
      <c r="AH68" s="186"/>
    </row>
    <row r="69" spans="1:34" s="214" customFormat="1" x14ac:dyDescent="0.25">
      <c r="A69" s="186"/>
      <c r="G69" s="227"/>
      <c r="Y69" s="186"/>
      <c r="Z69" s="186"/>
      <c r="AA69" s="186"/>
      <c r="AB69" s="186"/>
      <c r="AG69" s="186"/>
      <c r="AH69" s="186"/>
    </row>
    <row r="70" spans="1:34" s="214" customFormat="1" x14ac:dyDescent="0.25">
      <c r="A70" s="186"/>
      <c r="G70" s="227"/>
      <c r="Y70" s="186"/>
      <c r="Z70" s="186"/>
      <c r="AA70" s="186"/>
      <c r="AB70" s="186"/>
      <c r="AG70" s="186"/>
      <c r="AH70" s="186"/>
    </row>
    <row r="71" spans="1:34" s="214" customFormat="1" x14ac:dyDescent="0.25">
      <c r="A71" s="186"/>
      <c r="G71" s="227"/>
      <c r="Y71" s="186"/>
      <c r="Z71" s="186"/>
      <c r="AA71" s="186"/>
      <c r="AB71" s="186"/>
      <c r="AG71" s="186"/>
      <c r="AH71" s="186"/>
    </row>
    <row r="72" spans="1:34" s="214" customFormat="1" x14ac:dyDescent="0.25">
      <c r="A72" s="186"/>
      <c r="G72" s="227"/>
      <c r="Y72" s="186"/>
      <c r="Z72" s="186"/>
      <c r="AA72" s="186"/>
      <c r="AB72" s="186"/>
      <c r="AG72" s="186"/>
      <c r="AH72" s="186"/>
    </row>
    <row r="73" spans="1:34" s="214" customFormat="1" x14ac:dyDescent="0.25">
      <c r="A73" s="186"/>
      <c r="G73" s="227"/>
      <c r="Y73" s="186"/>
      <c r="Z73" s="186"/>
      <c r="AA73" s="186"/>
      <c r="AB73" s="186"/>
      <c r="AG73" s="186"/>
      <c r="AH73" s="186"/>
    </row>
    <row r="74" spans="1:34" s="214" customFormat="1" x14ac:dyDescent="0.25">
      <c r="A74" s="186"/>
      <c r="G74" s="227"/>
      <c r="Y74" s="186"/>
      <c r="Z74" s="186"/>
      <c r="AA74" s="186"/>
      <c r="AB74" s="186"/>
      <c r="AG74" s="186"/>
      <c r="AH74" s="186"/>
    </row>
    <row r="75" spans="1:34" s="214" customFormat="1" x14ac:dyDescent="0.25">
      <c r="A75" s="186"/>
      <c r="G75" s="227"/>
      <c r="Y75" s="186"/>
      <c r="Z75" s="186"/>
      <c r="AA75" s="186"/>
      <c r="AB75" s="186"/>
      <c r="AG75" s="186"/>
      <c r="AH75" s="186"/>
    </row>
    <row r="76" spans="1:34" s="214" customFormat="1" x14ac:dyDescent="0.25">
      <c r="A76" s="186"/>
      <c r="G76" s="227"/>
      <c r="Y76" s="186"/>
      <c r="Z76" s="186"/>
      <c r="AA76" s="186"/>
      <c r="AB76" s="186"/>
      <c r="AG76" s="186"/>
      <c r="AH76" s="186"/>
    </row>
    <row r="77" spans="1:34" s="214" customFormat="1" x14ac:dyDescent="0.25">
      <c r="A77" s="186"/>
      <c r="G77" s="227"/>
      <c r="Y77" s="186"/>
      <c r="Z77" s="186"/>
      <c r="AA77" s="186"/>
      <c r="AB77" s="186"/>
      <c r="AG77" s="186"/>
      <c r="AH77" s="186"/>
    </row>
    <row r="78" spans="1:34" s="214" customFormat="1" x14ac:dyDescent="0.25">
      <c r="A78" s="186"/>
      <c r="G78" s="227"/>
      <c r="Y78" s="186"/>
      <c r="Z78" s="186"/>
      <c r="AA78" s="186"/>
      <c r="AB78" s="186"/>
      <c r="AG78" s="186"/>
      <c r="AH78" s="186"/>
    </row>
    <row r="79" spans="1:34" s="214" customFormat="1" x14ac:dyDescent="0.25">
      <c r="A79" s="186"/>
      <c r="G79" s="227"/>
      <c r="Y79" s="186"/>
      <c r="Z79" s="186"/>
      <c r="AA79" s="186"/>
      <c r="AB79" s="186"/>
      <c r="AG79" s="186"/>
      <c r="AH79" s="186"/>
    </row>
    <row r="80" spans="1:34" s="214" customFormat="1" x14ac:dyDescent="0.25">
      <c r="A80" s="186"/>
      <c r="G80" s="227"/>
      <c r="Y80" s="186"/>
      <c r="Z80" s="186"/>
      <c r="AA80" s="186"/>
      <c r="AB80" s="186"/>
      <c r="AG80" s="186"/>
      <c r="AH80" s="186"/>
    </row>
  </sheetData>
  <sheetProtection password="C765" sheet="1" objects="1" scenarios="1" sort="0"/>
  <protectedRanges>
    <protectedRange sqref="M5:N8 E5:E8 G5:G8 J12:K17 J28:K33 G45:G48 I45:K48 G52:G59" name="Intervalo1" securityDescriptor="O:AOG:AOD:(A;;CC;;;AO)"/>
  </protectedRanges>
  <mergeCells count="35">
    <mergeCell ref="M3:N3"/>
    <mergeCell ref="H56:I56"/>
    <mergeCell ref="H57:I57"/>
    <mergeCell ref="H58:I58"/>
    <mergeCell ref="H59:I59"/>
    <mergeCell ref="H51:I51"/>
    <mergeCell ref="H52:I52"/>
    <mergeCell ref="H53:I53"/>
    <mergeCell ref="H54:I54"/>
    <mergeCell ref="H55:I55"/>
    <mergeCell ref="J38:K38"/>
    <mergeCell ref="J40:K40"/>
    <mergeCell ref="J39:K39"/>
    <mergeCell ref="B43:K43"/>
    <mergeCell ref="F44:G44"/>
    <mergeCell ref="H44:I44"/>
    <mergeCell ref="J44:K44"/>
    <mergeCell ref="J37:K37"/>
    <mergeCell ref="J20:K20"/>
    <mergeCell ref="J24:K24"/>
    <mergeCell ref="J22:K22"/>
    <mergeCell ref="J23:K23"/>
    <mergeCell ref="J21:K21"/>
    <mergeCell ref="B26:K26"/>
    <mergeCell ref="F27:G27"/>
    <mergeCell ref="H27:I27"/>
    <mergeCell ref="J27:K27"/>
    <mergeCell ref="B35:K35"/>
    <mergeCell ref="J36:K36"/>
    <mergeCell ref="B19:K19"/>
    <mergeCell ref="B1:K1"/>
    <mergeCell ref="B10:K10"/>
    <mergeCell ref="F11:G11"/>
    <mergeCell ref="H11:I11"/>
    <mergeCell ref="J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140"/>
  <sheetViews>
    <sheetView zoomScale="80" zoomScaleNormal="80" workbookViewId="0">
      <selection activeCell="N15" sqref="N15"/>
    </sheetView>
  </sheetViews>
  <sheetFormatPr defaultRowHeight="18" x14ac:dyDescent="0.25"/>
  <cols>
    <col min="1" max="1" width="10.77734375" style="186" customWidth="1"/>
    <col min="2" max="2" width="13" customWidth="1"/>
    <col min="3" max="3" width="13.77734375" bestFit="1" customWidth="1"/>
    <col min="4" max="4" width="12.88671875" customWidth="1"/>
    <col min="5" max="5" width="18.5546875" bestFit="1" customWidth="1"/>
    <col min="6" max="6" width="7.44140625" customWidth="1"/>
    <col min="7" max="7" width="12.77734375" style="1" customWidth="1"/>
    <col min="8" max="8" width="7.6640625" customWidth="1"/>
    <col min="9" max="9" width="13.33203125" customWidth="1"/>
    <col min="10" max="11" width="4.77734375" customWidth="1"/>
    <col min="12" max="12" width="10.77734375" style="214" customWidth="1"/>
    <col min="13" max="15" width="12.77734375" style="214" customWidth="1"/>
    <col min="16" max="16" width="14.44140625" style="214" bestFit="1" customWidth="1"/>
    <col min="17" max="17" width="3.88671875" style="214" customWidth="1"/>
    <col min="18" max="18" width="3.5546875" style="214" customWidth="1"/>
    <col min="19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42" width="8.88671875" style="214"/>
  </cols>
  <sheetData>
    <row r="1" spans="1:42" ht="24" customHeight="1" thickBot="1" x14ac:dyDescent="0.25">
      <c r="B1" s="535" t="s">
        <v>36</v>
      </c>
      <c r="C1" s="536"/>
      <c r="D1" s="536"/>
      <c r="E1" s="536"/>
      <c r="F1" s="536"/>
      <c r="G1" s="536"/>
      <c r="H1" s="536"/>
      <c r="I1" s="536"/>
      <c r="J1" s="536"/>
      <c r="K1" s="537"/>
      <c r="L1" s="184"/>
      <c r="M1" s="184"/>
      <c r="N1" s="184"/>
      <c r="O1" s="184"/>
      <c r="P1" s="184"/>
      <c r="Q1" s="185"/>
      <c r="R1" s="185"/>
    </row>
    <row r="2" spans="1:42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Q2" s="111"/>
      <c r="R2" s="111"/>
    </row>
    <row r="3" spans="1:42" ht="21" thickBot="1" x14ac:dyDescent="0.25">
      <c r="B3" s="74"/>
      <c r="C3" s="214"/>
      <c r="D3" s="214"/>
      <c r="E3" s="78" t="s">
        <v>20</v>
      </c>
      <c r="F3" s="73"/>
      <c r="G3" s="78" t="s">
        <v>21</v>
      </c>
      <c r="H3" s="24"/>
      <c r="I3" s="78" t="s">
        <v>30</v>
      </c>
      <c r="J3" s="24"/>
      <c r="K3" s="12"/>
      <c r="L3" s="67"/>
      <c r="M3" s="529" t="s">
        <v>346</v>
      </c>
      <c r="N3" s="529"/>
      <c r="O3" s="529"/>
      <c r="P3" s="529"/>
      <c r="Q3" s="112"/>
      <c r="R3" s="112"/>
    </row>
    <row r="4" spans="1:42" ht="19.5" thickBot="1" x14ac:dyDescent="0.25">
      <c r="B4" s="67"/>
      <c r="C4" s="214"/>
      <c r="D4" s="214"/>
      <c r="E4" s="259" t="s">
        <v>22</v>
      </c>
      <c r="F4" s="72"/>
      <c r="G4" s="259" t="s">
        <v>22</v>
      </c>
      <c r="H4" s="71"/>
      <c r="I4" s="259" t="s">
        <v>22</v>
      </c>
      <c r="J4" s="67"/>
      <c r="K4" s="67"/>
      <c r="L4" s="67"/>
      <c r="M4" s="254" t="s">
        <v>342</v>
      </c>
      <c r="N4" s="254" t="s">
        <v>343</v>
      </c>
      <c r="O4" s="254" t="s">
        <v>344</v>
      </c>
      <c r="P4" s="255" t="s">
        <v>345</v>
      </c>
      <c r="Q4" s="112"/>
      <c r="R4" s="112"/>
    </row>
    <row r="5" spans="1:42" x14ac:dyDescent="0.2">
      <c r="B5" s="214"/>
      <c r="C5" s="70">
        <v>1</v>
      </c>
      <c r="D5" s="214"/>
      <c r="E5" s="265" t="s">
        <v>574</v>
      </c>
      <c r="F5" s="253"/>
      <c r="G5" s="265" t="s">
        <v>587</v>
      </c>
      <c r="H5" s="24"/>
      <c r="I5" s="265" t="s">
        <v>577</v>
      </c>
      <c r="J5" s="67"/>
      <c r="K5" s="67"/>
      <c r="L5" s="67"/>
      <c r="M5" s="257" t="s">
        <v>577</v>
      </c>
      <c r="N5" s="257" t="s">
        <v>584</v>
      </c>
      <c r="O5" s="257" t="s">
        <v>560</v>
      </c>
      <c r="P5" s="258" t="s">
        <v>347</v>
      </c>
      <c r="Q5" s="112"/>
      <c r="R5" s="112"/>
    </row>
    <row r="6" spans="1:42" x14ac:dyDescent="0.2">
      <c r="B6" s="214"/>
      <c r="C6" s="69">
        <v>2</v>
      </c>
      <c r="D6" s="214"/>
      <c r="E6" s="266" t="s">
        <v>584</v>
      </c>
      <c r="F6" s="253"/>
      <c r="G6" s="266" t="s">
        <v>581</v>
      </c>
      <c r="H6" s="24"/>
      <c r="I6" s="266" t="s">
        <v>579</v>
      </c>
      <c r="J6" s="67"/>
      <c r="K6" s="67"/>
      <c r="L6" s="67"/>
      <c r="M6" s="257" t="s">
        <v>574</v>
      </c>
      <c r="N6" s="257" t="s">
        <v>581</v>
      </c>
      <c r="O6" s="257" t="s">
        <v>580</v>
      </c>
      <c r="P6" s="258" t="s">
        <v>588</v>
      </c>
      <c r="Q6" s="112"/>
      <c r="R6" s="112"/>
    </row>
    <row r="7" spans="1:42" x14ac:dyDescent="0.2">
      <c r="B7" s="214"/>
      <c r="C7" s="69">
        <v>3</v>
      </c>
      <c r="D7" s="214"/>
      <c r="E7" s="266" t="s">
        <v>580</v>
      </c>
      <c r="F7" s="253"/>
      <c r="G7" s="266" t="s">
        <v>559</v>
      </c>
      <c r="H7" s="24"/>
      <c r="I7" s="266" t="s">
        <v>560</v>
      </c>
      <c r="J7" s="67"/>
      <c r="K7" s="67"/>
      <c r="L7" s="67"/>
      <c r="M7" s="257" t="s">
        <v>587</v>
      </c>
      <c r="N7" s="257" t="s">
        <v>579</v>
      </c>
      <c r="O7" s="257" t="s">
        <v>559</v>
      </c>
      <c r="P7" s="257" t="s">
        <v>589</v>
      </c>
      <c r="Q7" s="112"/>
      <c r="R7" s="112"/>
      <c r="AA7" s="129"/>
      <c r="AB7" s="129"/>
      <c r="AC7" s="129"/>
      <c r="AD7" s="129"/>
    </row>
    <row r="8" spans="1:42" ht="18.75" thickBot="1" x14ac:dyDescent="0.25">
      <c r="B8" s="214"/>
      <c r="C8" s="68">
        <v>4</v>
      </c>
      <c r="D8" s="214"/>
      <c r="E8" s="266" t="s">
        <v>347</v>
      </c>
      <c r="F8" s="253"/>
      <c r="G8" s="266" t="s">
        <v>589</v>
      </c>
      <c r="H8" s="24"/>
      <c r="I8" s="266" t="s">
        <v>588</v>
      </c>
      <c r="J8" s="67"/>
      <c r="K8" s="67"/>
      <c r="L8" s="67"/>
      <c r="M8" s="67"/>
      <c r="N8" s="67"/>
      <c r="O8" s="67"/>
      <c r="P8" s="67"/>
      <c r="Q8" s="112"/>
      <c r="R8" s="112"/>
      <c r="AA8" s="129"/>
      <c r="AB8" s="129"/>
      <c r="AC8" s="129"/>
      <c r="AD8" s="129"/>
    </row>
    <row r="9" spans="1:42" ht="18.7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2"/>
      <c r="R9" s="112"/>
      <c r="AA9" s="129"/>
      <c r="AB9" s="129"/>
      <c r="AC9" s="129"/>
      <c r="AD9" s="129"/>
    </row>
    <row r="10" spans="1:42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67"/>
      <c r="P10" s="187"/>
      <c r="Q10" s="188"/>
      <c r="R10" s="189"/>
      <c r="AC10" s="129"/>
      <c r="AD10" s="129"/>
    </row>
    <row r="11" spans="1:42" s="37" customFormat="1" ht="18.75" customHeight="1" thickBot="1" x14ac:dyDescent="0.25">
      <c r="A11" s="67"/>
      <c r="B11" s="66" t="s">
        <v>19</v>
      </c>
      <c r="C11" s="50" t="s">
        <v>18</v>
      </c>
      <c r="D11" s="49" t="s">
        <v>17</v>
      </c>
      <c r="E11" s="65" t="s">
        <v>23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67"/>
      <c r="R11" s="112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/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ht="18.75" customHeight="1" x14ac:dyDescent="0.25">
      <c r="B12" s="173">
        <v>42479</v>
      </c>
      <c r="C12" s="48" t="s">
        <v>301</v>
      </c>
      <c r="D12" s="32" t="s">
        <v>136</v>
      </c>
      <c r="E12" s="31" t="s">
        <v>420</v>
      </c>
      <c r="F12" s="60">
        <v>4</v>
      </c>
      <c r="G12" s="30" t="str">
        <f>E8</f>
        <v>AEIST</v>
      </c>
      <c r="H12" s="59">
        <v>1</v>
      </c>
      <c r="I12" s="46" t="str">
        <f>E5</f>
        <v>AAUAv</v>
      </c>
      <c r="J12" s="47"/>
      <c r="K12" s="46"/>
      <c r="L12" s="67"/>
      <c r="M12" s="67"/>
      <c r="N12" s="67"/>
      <c r="R12" s="112"/>
      <c r="AA12" s="24" t="str">
        <f>IF(AND(J12=K12),"EMPATE",(IF(J12&gt;K12,G12,I12)))</f>
        <v>EMPATE</v>
      </c>
      <c r="AB12" s="24"/>
      <c r="AC12" s="24" t="str">
        <f>IF(AND(J12=K12),"EMPATE",(IF(J12&lt;K12,G12,I12)))</f>
        <v>EMPATE</v>
      </c>
      <c r="AD12" s="129"/>
    </row>
    <row r="13" spans="1:42" ht="18.75" customHeight="1" thickBot="1" x14ac:dyDescent="0.3">
      <c r="B13" s="174">
        <v>42479</v>
      </c>
      <c r="C13" s="45" t="s">
        <v>303</v>
      </c>
      <c r="D13" s="35" t="s">
        <v>137</v>
      </c>
      <c r="E13" s="58" t="s">
        <v>420</v>
      </c>
      <c r="F13" s="64">
        <v>3</v>
      </c>
      <c r="G13" s="34" t="str">
        <f>E7</f>
        <v>AEFEUP</v>
      </c>
      <c r="H13" s="63">
        <v>2</v>
      </c>
      <c r="I13" s="61" t="str">
        <f>E6</f>
        <v>AEFCT</v>
      </c>
      <c r="J13" s="62"/>
      <c r="K13" s="61"/>
      <c r="L13" s="67"/>
      <c r="M13" s="67"/>
      <c r="N13" s="67"/>
      <c r="R13" s="112"/>
      <c r="AA13" s="24" t="str">
        <f t="shared" ref="AA13:AA17" si="0">IF(AND(J13=K13),"EMPATE",(IF(J13&gt;K13,G13,I13)))</f>
        <v>EMPATE</v>
      </c>
      <c r="AB13" s="192"/>
      <c r="AC13" s="24" t="str">
        <f t="shared" ref="AC13:AC17" si="1">IF(AND(J13=K13),"EMPATE",(IF(J13&lt;K13,G13,I13)))</f>
        <v>EMPATE</v>
      </c>
      <c r="AD13" s="129"/>
    </row>
    <row r="14" spans="1:42" ht="18.75" customHeight="1" x14ac:dyDescent="0.25">
      <c r="B14" s="173">
        <v>42479</v>
      </c>
      <c r="C14" s="42" t="s">
        <v>309</v>
      </c>
      <c r="D14" s="32" t="s">
        <v>138</v>
      </c>
      <c r="E14" s="31" t="s">
        <v>446</v>
      </c>
      <c r="F14" s="60">
        <v>3</v>
      </c>
      <c r="G14" s="30" t="str">
        <f>E7</f>
        <v>AEFEUP</v>
      </c>
      <c r="H14" s="59">
        <v>1</v>
      </c>
      <c r="I14" s="46" t="str">
        <f>E5</f>
        <v>AAUAv</v>
      </c>
      <c r="J14" s="47"/>
      <c r="K14" s="46"/>
      <c r="L14" s="67"/>
      <c r="M14" s="67"/>
      <c r="N14" s="67"/>
      <c r="R14" s="112"/>
      <c r="AA14" s="24" t="str">
        <f t="shared" si="0"/>
        <v>EMPATE</v>
      </c>
      <c r="AB14" s="192"/>
      <c r="AC14" s="24" t="str">
        <f t="shared" si="1"/>
        <v>EMPATE</v>
      </c>
      <c r="AD14" s="129"/>
    </row>
    <row r="15" spans="1:42" ht="18.75" customHeight="1" thickBot="1" x14ac:dyDescent="0.3">
      <c r="B15" s="174">
        <v>42479</v>
      </c>
      <c r="C15" s="36" t="s">
        <v>309</v>
      </c>
      <c r="D15" s="28" t="s">
        <v>139</v>
      </c>
      <c r="E15" s="58" t="s">
        <v>347</v>
      </c>
      <c r="F15" s="57">
        <v>2</v>
      </c>
      <c r="G15" s="26" t="str">
        <f>E6</f>
        <v>AEFCT</v>
      </c>
      <c r="H15" s="56">
        <v>4</v>
      </c>
      <c r="I15" s="43" t="str">
        <f>E8</f>
        <v>AEIST</v>
      </c>
      <c r="J15" s="44"/>
      <c r="K15" s="43"/>
      <c r="L15" s="67"/>
      <c r="R15" s="112"/>
      <c r="AA15" s="24" t="str">
        <f t="shared" si="0"/>
        <v>EMPATE</v>
      </c>
      <c r="AB15" s="192"/>
      <c r="AC15" s="24" t="str">
        <f t="shared" si="1"/>
        <v>EMPATE</v>
      </c>
      <c r="AD15" s="129"/>
    </row>
    <row r="16" spans="1:42" ht="18.75" customHeight="1" x14ac:dyDescent="0.25">
      <c r="B16" s="173">
        <v>42480</v>
      </c>
      <c r="C16" s="33" t="s">
        <v>314</v>
      </c>
      <c r="D16" s="32" t="s">
        <v>140</v>
      </c>
      <c r="E16" s="31" t="s">
        <v>446</v>
      </c>
      <c r="F16" s="60">
        <v>4</v>
      </c>
      <c r="G16" s="30" t="str">
        <f>E8</f>
        <v>AEIST</v>
      </c>
      <c r="H16" s="59">
        <v>3</v>
      </c>
      <c r="I16" s="46" t="str">
        <f>E7</f>
        <v>AEFEUP</v>
      </c>
      <c r="J16" s="47"/>
      <c r="K16" s="46"/>
      <c r="L16" s="67"/>
      <c r="AA16" s="24" t="str">
        <f t="shared" si="0"/>
        <v>EMPATE</v>
      </c>
      <c r="AB16" s="192"/>
      <c r="AC16" s="24" t="str">
        <f t="shared" si="1"/>
        <v>EMPATE</v>
      </c>
      <c r="AD16" s="129"/>
    </row>
    <row r="17" spans="1:30" ht="18.75" customHeight="1" thickBot="1" x14ac:dyDescent="0.3">
      <c r="B17" s="174">
        <v>42480</v>
      </c>
      <c r="C17" s="29" t="s">
        <v>314</v>
      </c>
      <c r="D17" s="28" t="s">
        <v>141</v>
      </c>
      <c r="E17" s="58" t="s">
        <v>347</v>
      </c>
      <c r="F17" s="57">
        <v>1</v>
      </c>
      <c r="G17" s="26" t="str">
        <f>E5</f>
        <v>AAUAv</v>
      </c>
      <c r="H17" s="56">
        <v>2</v>
      </c>
      <c r="I17" s="43" t="str">
        <f>E6</f>
        <v>AEFCT</v>
      </c>
      <c r="J17" s="44"/>
      <c r="K17" s="43"/>
      <c r="L17" s="67"/>
      <c r="R17" s="24"/>
      <c r="AA17" s="24" t="str">
        <f t="shared" si="0"/>
        <v>EMPATE</v>
      </c>
      <c r="AB17" s="192"/>
      <c r="AC17" s="24" t="str">
        <f t="shared" si="1"/>
        <v>EMPATE</v>
      </c>
      <c r="AD17" s="129"/>
    </row>
    <row r="18" spans="1:30" s="214" customFormat="1" ht="18.75" customHeight="1" x14ac:dyDescent="0.25">
      <c r="A18" s="186"/>
      <c r="B18" s="55"/>
      <c r="C18" s="54"/>
      <c r="D18" s="51"/>
      <c r="E18" s="51"/>
      <c r="F18" s="51"/>
      <c r="G18" s="226"/>
      <c r="H18" s="52"/>
      <c r="I18" s="51"/>
      <c r="J18" s="51"/>
      <c r="K18" s="51"/>
      <c r="L18" s="67"/>
      <c r="R18" s="189"/>
      <c r="AA18" s="129"/>
      <c r="AB18" s="129"/>
      <c r="AC18" s="129"/>
      <c r="AD18" s="129"/>
    </row>
    <row r="19" spans="1:30" s="23" customFormat="1" ht="18.75" customHeight="1" thickBot="1" x14ac:dyDescent="0.25">
      <c r="A19" s="129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R19" s="24"/>
      <c r="AA19" s="129"/>
      <c r="AB19" s="129"/>
      <c r="AC19" s="129"/>
      <c r="AD19" s="129"/>
    </row>
    <row r="20" spans="1:30" s="23" customFormat="1" ht="18.75" customHeight="1" thickBot="1" x14ac:dyDescent="0.25">
      <c r="A20" s="129"/>
      <c r="B20" s="121" t="s">
        <v>12</v>
      </c>
      <c r="C20" s="333" t="s">
        <v>11</v>
      </c>
      <c r="D20" s="151" t="s">
        <v>10</v>
      </c>
      <c r="E20" s="113" t="s">
        <v>9</v>
      </c>
      <c r="F20" s="396" t="s">
        <v>8</v>
      </c>
      <c r="G20" s="122" t="s">
        <v>7</v>
      </c>
      <c r="H20" s="113" t="s">
        <v>6</v>
      </c>
      <c r="I20" s="123" t="s">
        <v>5</v>
      </c>
      <c r="J20" s="544" t="s">
        <v>4</v>
      </c>
      <c r="K20" s="545"/>
      <c r="L20" s="24"/>
      <c r="M20" s="24"/>
      <c r="N20" s="24"/>
      <c r="R20" s="24"/>
      <c r="AA20" s="193" t="s">
        <v>58</v>
      </c>
      <c r="AB20" s="194" t="s">
        <v>59</v>
      </c>
      <c r="AC20" s="195" t="s">
        <v>60</v>
      </c>
      <c r="AD20" s="24"/>
    </row>
    <row r="21" spans="1:30" ht="18.75" customHeight="1" x14ac:dyDescent="0.2">
      <c r="B21" s="14" t="s">
        <v>3</v>
      </c>
      <c r="C21" s="334" t="str">
        <f>E6</f>
        <v>AEFCT</v>
      </c>
      <c r="D21" s="16">
        <f>E21+F21</f>
        <v>0</v>
      </c>
      <c r="E21" s="138">
        <f>COUNTIFS($AA$12:$AA$17,C21)</f>
        <v>0</v>
      </c>
      <c r="F21" s="156">
        <f>COUNTIFS($AC$12:$AC$17,C21)</f>
        <v>0</v>
      </c>
      <c r="G21" s="15">
        <f>SUMIFS(K12:K17,I12:I17,C21)+SUMIFS(J12:J17,G12:G17,C21)</f>
        <v>0</v>
      </c>
      <c r="H21" s="115">
        <f>AC21</f>
        <v>0</v>
      </c>
      <c r="I21" s="336">
        <f>G21-H21</f>
        <v>0</v>
      </c>
      <c r="J21" s="542">
        <f>(E21*2)+(F21*1)</f>
        <v>0</v>
      </c>
      <c r="K21" s="543"/>
      <c r="L21" s="67"/>
      <c r="M21" s="67"/>
      <c r="N21" s="67"/>
      <c r="O21" s="67"/>
      <c r="P21" s="24"/>
      <c r="Q21" s="189"/>
      <c r="R21" s="189"/>
      <c r="AA21" s="155">
        <f>SUMIFS($J$12:$J$17,$G$12:$G$17,"&lt;&gt;B22",$I$12:$I$17,$C21)</f>
        <v>0</v>
      </c>
      <c r="AB21" s="198">
        <f>SUMIFS($K$12:$K$17,$I$12:$I$17,"&lt;&gt;B22",$G$12:$G$17,$C21)</f>
        <v>0</v>
      </c>
      <c r="AC21" s="199">
        <f>SUM(AA21:AB21)</f>
        <v>0</v>
      </c>
      <c r="AD21" s="190"/>
    </row>
    <row r="22" spans="1:30" s="23" customFormat="1" ht="18.75" customHeight="1" x14ac:dyDescent="0.2">
      <c r="A22" s="129"/>
      <c r="B22" s="8" t="s">
        <v>2</v>
      </c>
      <c r="C22" s="11" t="str">
        <f>E5</f>
        <v>AAUAv</v>
      </c>
      <c r="D22" s="10">
        <f>E22+F22</f>
        <v>0</v>
      </c>
      <c r="E22" s="141">
        <f>COUNTIFS($AA$12:$AA$17,C22)</f>
        <v>0</v>
      </c>
      <c r="F22" s="157">
        <f>COUNTIFS($AC$12:$AC$17,C22)</f>
        <v>0</v>
      </c>
      <c r="G22" s="9">
        <f>SUMIFS(K12:K17,I12:I17,C22)+SUMIFS(J12:J17,G12:G17,C22)</f>
        <v>0</v>
      </c>
      <c r="H22" s="116">
        <f>AC22</f>
        <v>0</v>
      </c>
      <c r="I22" s="160">
        <f>G22-H22</f>
        <v>0</v>
      </c>
      <c r="J22" s="548">
        <f>(E22*2)+(F22*1)</f>
        <v>0</v>
      </c>
      <c r="K22" s="549"/>
      <c r="L22" s="24"/>
      <c r="M22" s="24"/>
      <c r="N22" s="24"/>
      <c r="R22" s="24"/>
      <c r="AA22" s="155">
        <f>SUMIFS($J$12:$J$17,$G$12:$G$17,"&lt;&gt;B21",$I$12:$I$17,$C22)</f>
        <v>0</v>
      </c>
      <c r="AB22" s="198">
        <f>SUMIFS($K$12:$K$17,$I$12:$I$17,"&lt;&gt;B21",$G$12:$G$17,$C22)</f>
        <v>0</v>
      </c>
      <c r="AC22" s="199">
        <f>SUM(AA22:AB22)</f>
        <v>0</v>
      </c>
      <c r="AD22" s="190"/>
    </row>
    <row r="23" spans="1:30" ht="18.75" customHeight="1" thickBot="1" x14ac:dyDescent="0.25">
      <c r="B23" s="8" t="s">
        <v>1</v>
      </c>
      <c r="C23" s="11" t="str">
        <f>E8</f>
        <v>AEIST</v>
      </c>
      <c r="D23" s="10">
        <f>E23+F23</f>
        <v>0</v>
      </c>
      <c r="E23" s="141">
        <f>COUNTIFS($AA$12:$AA$17,C23)</f>
        <v>0</v>
      </c>
      <c r="F23" s="157">
        <f>COUNTIFS($AC$12:$AC$17,C23)</f>
        <v>0</v>
      </c>
      <c r="G23" s="9">
        <f>SUMIFS(K12:K17,I12:I17,C23)+SUMIFS(J12:J17,G12:G17,C23)</f>
        <v>0</v>
      </c>
      <c r="H23" s="116">
        <f>AC23</f>
        <v>0</v>
      </c>
      <c r="I23" s="160">
        <f>G23-H23</f>
        <v>0</v>
      </c>
      <c r="J23" s="548">
        <f>(E23*2)+(F23*1)</f>
        <v>0</v>
      </c>
      <c r="K23" s="549"/>
      <c r="L23" s="67"/>
      <c r="M23" s="67"/>
      <c r="N23" s="67"/>
      <c r="R23" s="189"/>
      <c r="AA23" s="204">
        <f>SUMIFS($J$12:$J$17,$G$12:$G$17,"&lt;&gt;B24",$I$12:$I$17,$C23)</f>
        <v>0</v>
      </c>
      <c r="AB23" s="205">
        <f>SUMIFS($K$12:$K$17,$I$12:$I$17,"&lt;&gt;B24",$G$12:$G$17,$C23)</f>
        <v>0</v>
      </c>
      <c r="AC23" s="206">
        <f>SUM(AA23:AB23)</f>
        <v>0</v>
      </c>
      <c r="AD23" s="190"/>
    </row>
    <row r="24" spans="1:30" ht="18.75" customHeight="1" thickBot="1" x14ac:dyDescent="0.25">
      <c r="B24" s="3">
        <v>4</v>
      </c>
      <c r="C24" s="6" t="str">
        <f>E7</f>
        <v>AEFEUP</v>
      </c>
      <c r="D24" s="5">
        <f t="shared" ref="D24" si="2">E24+F24</f>
        <v>0</v>
      </c>
      <c r="E24" s="144">
        <f>COUNTIFS($AA$12:$AA$17,C24)</f>
        <v>0</v>
      </c>
      <c r="F24" s="158">
        <f t="shared" ref="F24" si="3">COUNTIFS($AC$12:$AC$17,C24)</f>
        <v>0</v>
      </c>
      <c r="G24" s="4">
        <f>SUMIFS(K12:K17,I12:I17,C24)+SUMIFS(J12:J17,G12:G17,C24)</f>
        <v>0</v>
      </c>
      <c r="H24" s="117">
        <f>AC24</f>
        <v>0</v>
      </c>
      <c r="I24" s="161">
        <f>G24-H24</f>
        <v>0</v>
      </c>
      <c r="J24" s="546">
        <f t="shared" ref="J24" si="4">(E24*2)+(F24*1)</f>
        <v>0</v>
      </c>
      <c r="K24" s="547"/>
      <c r="L24" s="67"/>
      <c r="M24" s="67"/>
      <c r="N24" s="67"/>
      <c r="O24" s="67"/>
      <c r="P24" s="24"/>
      <c r="Q24" s="189"/>
      <c r="R24" s="189"/>
      <c r="AA24" s="155">
        <f>SUMIFS($J$12:$J$17,$G$12:$G$17,"&lt;&gt;B23",$I$12:$I$17,$C24)</f>
        <v>0</v>
      </c>
      <c r="AB24" s="198">
        <f>SUMIFS($K$12:$K$17,$I$12:$I$17,"&lt;&gt;B23",$G$12:$G$17,$C24)</f>
        <v>0</v>
      </c>
      <c r="AC24" s="199">
        <f t="shared" ref="AC24" si="5">SUM(AA24:AB24)</f>
        <v>0</v>
      </c>
      <c r="AD24" s="190"/>
    </row>
    <row r="25" spans="1:30" s="214" customFormat="1" ht="18.75" customHeight="1" thickBot="1" x14ac:dyDescent="0.3">
      <c r="A25" s="186"/>
      <c r="G25" s="227"/>
      <c r="AA25" s="129"/>
      <c r="AB25" s="129"/>
      <c r="AC25" s="129"/>
      <c r="AD25" s="129"/>
    </row>
    <row r="26" spans="1:30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AA26" s="129"/>
      <c r="AB26" s="129"/>
      <c r="AC26" s="129"/>
      <c r="AD26" s="129"/>
    </row>
    <row r="27" spans="1:30" ht="18.75" customHeight="1" thickBot="1" x14ac:dyDescent="0.25">
      <c r="B27" s="66" t="s">
        <v>19</v>
      </c>
      <c r="C27" s="50" t="s">
        <v>18</v>
      </c>
      <c r="D27" s="49" t="s">
        <v>17</v>
      </c>
      <c r="E27" s="65" t="s">
        <v>23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AA27" s="190" t="s">
        <v>53</v>
      </c>
      <c r="AB27" s="192"/>
      <c r="AC27" s="190" t="s">
        <v>54</v>
      </c>
      <c r="AD27" s="129"/>
    </row>
    <row r="28" spans="1:30" ht="18.75" customHeight="1" x14ac:dyDescent="0.25">
      <c r="B28" s="173">
        <v>42479</v>
      </c>
      <c r="C28" s="48" t="s">
        <v>418</v>
      </c>
      <c r="D28" s="32" t="s">
        <v>142</v>
      </c>
      <c r="E28" s="31" t="s">
        <v>446</v>
      </c>
      <c r="F28" s="60">
        <v>4</v>
      </c>
      <c r="G28" s="30" t="str">
        <f>G8</f>
        <v>AAUBI</v>
      </c>
      <c r="H28" s="59">
        <v>1</v>
      </c>
      <c r="I28" s="46" t="str">
        <f>G5</f>
        <v>AEISEG</v>
      </c>
      <c r="J28" s="47"/>
      <c r="K28" s="46"/>
      <c r="AA28" s="24" t="str">
        <f>IF(AND(J28=K28),"EMPATE",(IF(J28&gt;K28,G28,I28)))</f>
        <v>EMPATE</v>
      </c>
      <c r="AB28" s="24"/>
      <c r="AC28" s="24" t="str">
        <f>IF(AND(J28=K28),"EMPATE",(IF(J28&lt;K28,G28,I28)))</f>
        <v>EMPATE</v>
      </c>
    </row>
    <row r="29" spans="1:30" ht="18.75" customHeight="1" thickBot="1" x14ac:dyDescent="0.3">
      <c r="B29" s="174">
        <v>42479</v>
      </c>
      <c r="C29" s="45" t="s">
        <v>418</v>
      </c>
      <c r="D29" s="35" t="s">
        <v>143</v>
      </c>
      <c r="E29" s="58" t="s">
        <v>347</v>
      </c>
      <c r="F29" s="64">
        <v>3</v>
      </c>
      <c r="G29" s="34" t="str">
        <f>G7</f>
        <v>AAC</v>
      </c>
      <c r="H29" s="63">
        <v>2</v>
      </c>
      <c r="I29" s="61" t="str">
        <f>G6</f>
        <v>AEFADEUP</v>
      </c>
      <c r="J29" s="62"/>
      <c r="K29" s="61"/>
      <c r="AA29" s="24" t="str">
        <f>IF(AND(J29=K29),"EMPATE",(IF(J29&gt;K29,G29,I29)))</f>
        <v>EMPATE</v>
      </c>
      <c r="AB29" s="24"/>
      <c r="AC29" s="24" t="str">
        <f t="shared" ref="AC29:AC33" si="6">IF(AND(J29=K29),"EMPATE",(IF(J29&lt;K29,G29,I29)))</f>
        <v>EMPATE</v>
      </c>
    </row>
    <row r="30" spans="1:30" ht="18.75" customHeight="1" x14ac:dyDescent="0.25">
      <c r="B30" s="173">
        <v>42479</v>
      </c>
      <c r="C30" s="42" t="s">
        <v>341</v>
      </c>
      <c r="D30" s="32" t="s">
        <v>144</v>
      </c>
      <c r="E30" s="31" t="s">
        <v>347</v>
      </c>
      <c r="F30" s="60">
        <v>3</v>
      </c>
      <c r="G30" s="30" t="str">
        <f>G7</f>
        <v>AAC</v>
      </c>
      <c r="H30" s="59">
        <v>1</v>
      </c>
      <c r="I30" s="46" t="str">
        <f>G5</f>
        <v>AEISEG</v>
      </c>
      <c r="J30" s="47"/>
      <c r="K30" s="46"/>
      <c r="AA30" s="24" t="str">
        <f>IF(AND(J30=K30),"EMPATE",(IF(J30&gt;K30,G30,I30)))</f>
        <v>EMPATE</v>
      </c>
      <c r="AB30" s="24"/>
      <c r="AC30" s="24" t="str">
        <f t="shared" si="6"/>
        <v>EMPATE</v>
      </c>
    </row>
    <row r="31" spans="1:30" ht="18.75" customHeight="1" thickBot="1" x14ac:dyDescent="0.3">
      <c r="B31" s="174">
        <v>42479</v>
      </c>
      <c r="C31" s="36" t="s">
        <v>419</v>
      </c>
      <c r="D31" s="28" t="s">
        <v>145</v>
      </c>
      <c r="E31" s="58" t="s">
        <v>347</v>
      </c>
      <c r="F31" s="57">
        <v>2</v>
      </c>
      <c r="G31" s="26" t="str">
        <f>G6</f>
        <v>AEFADEUP</v>
      </c>
      <c r="H31" s="56">
        <v>4</v>
      </c>
      <c r="I31" s="43" t="str">
        <f>G8</f>
        <v>AAUBI</v>
      </c>
      <c r="J31" s="44"/>
      <c r="K31" s="43"/>
      <c r="AA31" s="24" t="str">
        <f t="shared" ref="AA31:AA33" si="7">IF(AND(J31=K31),"EMPATE",(IF(J31&gt;K31,G31,I31)))</f>
        <v>EMPATE</v>
      </c>
      <c r="AB31" s="24"/>
      <c r="AC31" s="24" t="str">
        <f t="shared" si="6"/>
        <v>EMPATE</v>
      </c>
    </row>
    <row r="32" spans="1:30" ht="18.75" customHeight="1" x14ac:dyDescent="0.25">
      <c r="B32" s="173">
        <v>42480</v>
      </c>
      <c r="C32" s="33" t="s">
        <v>311</v>
      </c>
      <c r="D32" s="32" t="s">
        <v>146</v>
      </c>
      <c r="E32" s="31" t="s">
        <v>446</v>
      </c>
      <c r="F32" s="60">
        <v>4</v>
      </c>
      <c r="G32" s="30" t="str">
        <f>G8</f>
        <v>AAUBI</v>
      </c>
      <c r="H32" s="59">
        <v>3</v>
      </c>
      <c r="I32" s="46" t="str">
        <f>G7</f>
        <v>AAC</v>
      </c>
      <c r="J32" s="47"/>
      <c r="K32" s="46"/>
      <c r="AA32" s="24" t="str">
        <f t="shared" si="7"/>
        <v>EMPATE</v>
      </c>
      <c r="AB32" s="24"/>
      <c r="AC32" s="24" t="str">
        <f t="shared" si="6"/>
        <v>EMPATE</v>
      </c>
    </row>
    <row r="33" spans="1:30" ht="18.75" customHeight="1" thickBot="1" x14ac:dyDescent="0.3">
      <c r="B33" s="174">
        <v>42480</v>
      </c>
      <c r="C33" s="29" t="s">
        <v>311</v>
      </c>
      <c r="D33" s="28" t="s">
        <v>147</v>
      </c>
      <c r="E33" s="58" t="s">
        <v>347</v>
      </c>
      <c r="F33" s="57">
        <v>1</v>
      </c>
      <c r="G33" s="26" t="str">
        <f>G5</f>
        <v>AEISEG</v>
      </c>
      <c r="H33" s="56">
        <v>2</v>
      </c>
      <c r="I33" s="43" t="str">
        <f>G6</f>
        <v>AEFADEUP</v>
      </c>
      <c r="J33" s="44"/>
      <c r="K33" s="43"/>
      <c r="AA33" s="24" t="str">
        <f t="shared" si="7"/>
        <v>EMPATE</v>
      </c>
      <c r="AB33" s="24"/>
      <c r="AC33" s="24" t="str">
        <f t="shared" si="6"/>
        <v>EMPATE</v>
      </c>
    </row>
    <row r="34" spans="1:30" s="214" customFormat="1" ht="18.75" customHeight="1" x14ac:dyDescent="0.25">
      <c r="A34" s="186"/>
      <c r="B34" s="55"/>
      <c r="C34" s="54"/>
      <c r="D34" s="51"/>
      <c r="E34" s="51"/>
      <c r="F34" s="51"/>
      <c r="G34" s="226"/>
      <c r="H34" s="52"/>
      <c r="I34" s="51"/>
      <c r="J34" s="51"/>
      <c r="K34" s="51"/>
      <c r="AA34" s="186"/>
      <c r="AB34" s="186"/>
      <c r="AC34" s="186"/>
      <c r="AD34" s="186"/>
    </row>
    <row r="35" spans="1:30" ht="18.75" customHeight="1" thickBot="1" x14ac:dyDescent="0.25">
      <c r="B35" s="534" t="s">
        <v>13</v>
      </c>
      <c r="C35" s="534"/>
      <c r="D35" s="534"/>
      <c r="E35" s="534"/>
      <c r="F35" s="534"/>
      <c r="G35" s="534"/>
      <c r="H35" s="534"/>
      <c r="I35" s="534"/>
      <c r="J35" s="534"/>
      <c r="K35" s="534"/>
    </row>
    <row r="36" spans="1:30" ht="18.75" customHeight="1" thickBot="1" x14ac:dyDescent="0.25">
      <c r="B36" s="17" t="s">
        <v>12</v>
      </c>
      <c r="C36" s="22" t="s">
        <v>11</v>
      </c>
      <c r="D36" s="81" t="s">
        <v>10</v>
      </c>
      <c r="E36" s="19" t="s">
        <v>9</v>
      </c>
      <c r="F36" s="21" t="s">
        <v>8</v>
      </c>
      <c r="G36" s="122" t="s">
        <v>7</v>
      </c>
      <c r="H36" s="113" t="s">
        <v>6</v>
      </c>
      <c r="I36" s="18" t="s">
        <v>5</v>
      </c>
      <c r="J36" s="550" t="s">
        <v>4</v>
      </c>
      <c r="K36" s="551"/>
      <c r="AA36" s="221" t="s">
        <v>58</v>
      </c>
      <c r="AB36" s="222" t="s">
        <v>59</v>
      </c>
      <c r="AC36" s="195" t="s">
        <v>60</v>
      </c>
      <c r="AD36" s="24"/>
    </row>
    <row r="37" spans="1:30" ht="18.75" customHeight="1" x14ac:dyDescent="0.2">
      <c r="B37" s="14" t="s">
        <v>3</v>
      </c>
      <c r="C37" s="334" t="str">
        <f>G5</f>
        <v>AEISEG</v>
      </c>
      <c r="D37" s="16">
        <f>E37+F37</f>
        <v>0</v>
      </c>
      <c r="E37" s="136">
        <f>COUNTIFS($AA$28:$AA$33,C37)</f>
        <v>0</v>
      </c>
      <c r="F37" s="156">
        <f>COUNTIFS($AC$28:$AC$33,C37)</f>
        <v>0</v>
      </c>
      <c r="G37" s="15">
        <f>SUMIFS(K28:K33,I28:I33,C37)+SUMIFS(J28:J33,G28:G33,C37)</f>
        <v>0</v>
      </c>
      <c r="H37" s="115">
        <f>AC37</f>
        <v>0</v>
      </c>
      <c r="I37" s="336">
        <f>G37-H37</f>
        <v>0</v>
      </c>
      <c r="J37" s="542">
        <f>(E37*2)+(F37*1)</f>
        <v>0</v>
      </c>
      <c r="K37" s="543"/>
      <c r="AA37" s="209">
        <f>SUMIFS($J$28:$J$33,$G$28:$G$33,"&lt;&gt;B21",$I$28:$I$33,$C37)</f>
        <v>0</v>
      </c>
      <c r="AB37" s="223">
        <f>SUMIFS($K$28:$K$33,$I$28:$I$33,"&lt;&gt;B21",$G$28:$G$33,$C37)</f>
        <v>0</v>
      </c>
      <c r="AC37" s="199">
        <f>SUM(AA37:AB37)</f>
        <v>0</v>
      </c>
      <c r="AD37" s="190"/>
    </row>
    <row r="38" spans="1:30" ht="18.75" customHeight="1" thickBot="1" x14ac:dyDescent="0.25">
      <c r="B38" s="8" t="s">
        <v>2</v>
      </c>
      <c r="C38" s="11" t="str">
        <f>G8</f>
        <v>AAUBI</v>
      </c>
      <c r="D38" s="10">
        <f>E38+F38</f>
        <v>0</v>
      </c>
      <c r="E38" s="139">
        <f>COUNTIFS($AA$28:$AA$33,C38)</f>
        <v>0</v>
      </c>
      <c r="F38" s="157">
        <f>COUNTIFS($AC$28:$AC$33,C38)</f>
        <v>0</v>
      </c>
      <c r="G38" s="9">
        <f>SUMIFS(K28:K33,I28:I33,C38)+SUMIFS(J28:J33,G28:G33,C38)</f>
        <v>0</v>
      </c>
      <c r="H38" s="116">
        <f>AC38</f>
        <v>0</v>
      </c>
      <c r="I38" s="160">
        <f>G38-H38</f>
        <v>0</v>
      </c>
      <c r="J38" s="548">
        <f>(E38*2)+(F38*1)</f>
        <v>0</v>
      </c>
      <c r="K38" s="549"/>
      <c r="AA38" s="134">
        <f>SUMIFS($J$28:$J$33,$G$28:$G$33,"&lt;&gt;B21",$I$28:$I$33,$C38)</f>
        <v>0</v>
      </c>
      <c r="AB38" s="225">
        <f>SUMIFS($K$28:$K$33,$I$28:$I$33,"&lt;&gt;B21",$G$28:$G$33,$C38)</f>
        <v>0</v>
      </c>
      <c r="AC38" s="206">
        <f>SUM(AA38:AB38)</f>
        <v>0</v>
      </c>
      <c r="AD38" s="190"/>
    </row>
    <row r="39" spans="1:30" ht="18.75" customHeight="1" x14ac:dyDescent="0.2">
      <c r="B39" s="8" t="s">
        <v>1</v>
      </c>
      <c r="C39" s="11" t="str">
        <f>G7</f>
        <v>AAC</v>
      </c>
      <c r="D39" s="10">
        <f>E39+F39</f>
        <v>0</v>
      </c>
      <c r="E39" s="139">
        <f>COUNTIFS($AA$28:$AA$33,C39)</f>
        <v>0</v>
      </c>
      <c r="F39" s="157">
        <f>COUNTIFS($AC$28:$AC$33,C39)</f>
        <v>0</v>
      </c>
      <c r="G39" s="9">
        <f>SUMIFS(K28:K33,I28:I33,C39)+SUMIFS(J28:J33,G28:G33,C39)</f>
        <v>0</v>
      </c>
      <c r="H39" s="116">
        <f>AC39</f>
        <v>0</v>
      </c>
      <c r="I39" s="160">
        <f>G39-H39</f>
        <v>0</v>
      </c>
      <c r="J39" s="548">
        <f>(E39*2)+(F39*1)</f>
        <v>0</v>
      </c>
      <c r="K39" s="549"/>
      <c r="AA39" s="133">
        <f>SUMIFS($J$28:$J$33,$G$28:$G$33,"&lt;&gt;B21",$I$28:$I$33,$C39)</f>
        <v>0</v>
      </c>
      <c r="AB39" s="224">
        <f>SUMIFS($K$28:$K$33,$I$28:$I$33,"&lt;&gt;B21",$G$28:$G$33,$C39)</f>
        <v>0</v>
      </c>
      <c r="AC39" s="199">
        <f>SUM(AA39:AB39)</f>
        <v>0</v>
      </c>
      <c r="AD39" s="190"/>
    </row>
    <row r="40" spans="1:30" ht="18.75" customHeight="1" thickBot="1" x14ac:dyDescent="0.25">
      <c r="B40" s="3" t="s">
        <v>0</v>
      </c>
      <c r="C40" s="6" t="str">
        <f>G6</f>
        <v>AEFADEUP</v>
      </c>
      <c r="D40" s="5">
        <f t="shared" ref="D40" si="8">E40+F40</f>
        <v>0</v>
      </c>
      <c r="E40" s="142">
        <f>COUNTIFS($AA$28:$AA$33,C40)</f>
        <v>0</v>
      </c>
      <c r="F40" s="158">
        <f>COUNTIFS($AC$28:$AC$33,C40)</f>
        <v>0</v>
      </c>
      <c r="G40" s="4">
        <f>SUMIFS(K28:K33,I28:I33,C40)+SUMIFS(J28:J33,G28:G33,C40)</f>
        <v>0</v>
      </c>
      <c r="H40" s="117">
        <f>AC40</f>
        <v>0</v>
      </c>
      <c r="I40" s="161">
        <f>G40-H40</f>
        <v>0</v>
      </c>
      <c r="J40" s="546">
        <f t="shared" ref="J40" si="9">(E40*2)+(F40*1)</f>
        <v>0</v>
      </c>
      <c r="K40" s="547"/>
      <c r="AA40" s="133">
        <f>SUMIFS($J$28:$J$33,$G$28:$G$33,"&lt;&gt;B21",$I$28:$I$33,$C40)</f>
        <v>0</v>
      </c>
      <c r="AB40" s="224">
        <f>SUMIFS($K$28:$K$33,$I$28:$I$33,"&lt;&gt;B21",$G$28:$G$33,$C40)</f>
        <v>0</v>
      </c>
      <c r="AC40" s="199">
        <f t="shared" ref="AC40" si="10">SUM(AA40:AB40)</f>
        <v>0</v>
      </c>
      <c r="AD40" s="190"/>
    </row>
    <row r="41" spans="1:30" s="214" customFormat="1" ht="18.75" customHeight="1" thickBot="1" x14ac:dyDescent="0.3">
      <c r="A41" s="186"/>
      <c r="G41" s="227"/>
      <c r="AA41" s="186"/>
      <c r="AB41" s="186"/>
      <c r="AC41" s="186"/>
      <c r="AD41" s="186"/>
    </row>
    <row r="42" spans="1:30" ht="18.75" customHeight="1" thickBot="1" x14ac:dyDescent="0.25">
      <c r="B42" s="525" t="s">
        <v>30</v>
      </c>
      <c r="C42" s="526"/>
      <c r="D42" s="526"/>
      <c r="E42" s="526"/>
      <c r="F42" s="526"/>
      <c r="G42" s="526"/>
      <c r="H42" s="526"/>
      <c r="I42" s="526"/>
      <c r="J42" s="526"/>
      <c r="K42" s="527"/>
    </row>
    <row r="43" spans="1:30" ht="18.75" customHeight="1" thickBot="1" x14ac:dyDescent="0.25">
      <c r="B43" s="66" t="s">
        <v>19</v>
      </c>
      <c r="C43" s="50" t="s">
        <v>18</v>
      </c>
      <c r="D43" s="49" t="s">
        <v>17</v>
      </c>
      <c r="E43" s="65" t="s">
        <v>23</v>
      </c>
      <c r="F43" s="519" t="s">
        <v>16</v>
      </c>
      <c r="G43" s="520"/>
      <c r="H43" s="520" t="s">
        <v>15</v>
      </c>
      <c r="I43" s="521"/>
      <c r="J43" s="528" t="s">
        <v>14</v>
      </c>
      <c r="K43" s="523"/>
      <c r="AA43" s="190" t="s">
        <v>53</v>
      </c>
      <c r="AB43" s="192"/>
      <c r="AC43" s="190" t="s">
        <v>54</v>
      </c>
    </row>
    <row r="44" spans="1:30" ht="18.75" customHeight="1" x14ac:dyDescent="0.25">
      <c r="B44" s="173">
        <v>42479</v>
      </c>
      <c r="C44" s="48" t="s">
        <v>304</v>
      </c>
      <c r="D44" s="32" t="s">
        <v>148</v>
      </c>
      <c r="E44" s="31" t="s">
        <v>446</v>
      </c>
      <c r="F44" s="60">
        <v>4</v>
      </c>
      <c r="G44" s="30" t="str">
        <f>I8</f>
        <v>AEISCAP</v>
      </c>
      <c r="H44" s="59">
        <v>1</v>
      </c>
      <c r="I44" s="46" t="str">
        <f>I5</f>
        <v>AEISMAI</v>
      </c>
      <c r="J44" s="47"/>
      <c r="K44" s="46"/>
      <c r="AA44" s="24" t="str">
        <f>IF(AND(J44=K44),"EMPATE",(IF(J44&gt;K44,G44,I44)))</f>
        <v>EMPATE</v>
      </c>
      <c r="AB44" s="24"/>
      <c r="AC44" s="24" t="str">
        <f>IF(AND(J44=K44),"EMPATE",(IF(J44&lt;K44,G44,I44)))</f>
        <v>EMPATE</v>
      </c>
    </row>
    <row r="45" spans="1:30" ht="18.75" customHeight="1" thickBot="1" x14ac:dyDescent="0.3">
      <c r="B45" s="174">
        <v>42479</v>
      </c>
      <c r="C45" s="45" t="s">
        <v>304</v>
      </c>
      <c r="D45" s="35" t="s">
        <v>149</v>
      </c>
      <c r="E45" s="58" t="s">
        <v>347</v>
      </c>
      <c r="F45" s="64">
        <v>3</v>
      </c>
      <c r="G45" s="34" t="str">
        <f>I7</f>
        <v>NOVA</v>
      </c>
      <c r="H45" s="63">
        <v>2</v>
      </c>
      <c r="I45" s="61" t="str">
        <f>I6</f>
        <v>AAUM</v>
      </c>
      <c r="J45" s="62"/>
      <c r="K45" s="61"/>
      <c r="AA45" s="24" t="str">
        <f>IF(AND(J45=K45),"EMPATE",(IF(J45&gt;K45,G45,I45)))</f>
        <v>EMPATE</v>
      </c>
      <c r="AB45" s="24"/>
      <c r="AC45" s="24" t="str">
        <f t="shared" ref="AC45:AC49" si="11">IF(AND(J45=K45),"EMPATE",(IF(J45&lt;K45,G45,I45)))</f>
        <v>EMPATE</v>
      </c>
    </row>
    <row r="46" spans="1:30" ht="18.75" customHeight="1" x14ac:dyDescent="0.25">
      <c r="B46" s="173">
        <v>42479</v>
      </c>
      <c r="C46" s="42" t="s">
        <v>431</v>
      </c>
      <c r="D46" s="32" t="s">
        <v>150</v>
      </c>
      <c r="E46" s="31" t="s">
        <v>446</v>
      </c>
      <c r="F46" s="60">
        <v>3</v>
      </c>
      <c r="G46" s="30" t="str">
        <f>I7</f>
        <v>NOVA</v>
      </c>
      <c r="H46" s="59">
        <v>1</v>
      </c>
      <c r="I46" s="46" t="str">
        <f>I5</f>
        <v>AEISMAI</v>
      </c>
      <c r="J46" s="47"/>
      <c r="K46" s="46"/>
      <c r="AA46" s="24" t="str">
        <f>IF(AND(J46=K46),"EMPATE",(IF(J46&gt;K46,G46,I46)))</f>
        <v>EMPATE</v>
      </c>
      <c r="AB46" s="24"/>
      <c r="AC46" s="24" t="str">
        <f t="shared" si="11"/>
        <v>EMPATE</v>
      </c>
    </row>
    <row r="47" spans="1:30" ht="18.75" customHeight="1" thickBot="1" x14ac:dyDescent="0.3">
      <c r="B47" s="174">
        <v>42479</v>
      </c>
      <c r="C47" s="36" t="s">
        <v>415</v>
      </c>
      <c r="D47" s="28" t="s">
        <v>151</v>
      </c>
      <c r="E47" s="58" t="s">
        <v>347</v>
      </c>
      <c r="F47" s="57">
        <v>2</v>
      </c>
      <c r="G47" s="26" t="str">
        <f>I6</f>
        <v>AAUM</v>
      </c>
      <c r="H47" s="56">
        <v>4</v>
      </c>
      <c r="I47" s="43" t="str">
        <f>I8</f>
        <v>AEISCAP</v>
      </c>
      <c r="J47" s="44"/>
      <c r="K47" s="43"/>
      <c r="AA47" s="24" t="str">
        <f t="shared" ref="AA47:AA49" si="12">IF(AND(J47=K47),"EMPATE",(IF(J47&gt;K47,G47,I47)))</f>
        <v>EMPATE</v>
      </c>
      <c r="AB47" s="24"/>
      <c r="AC47" s="24" t="str">
        <f t="shared" si="11"/>
        <v>EMPATE</v>
      </c>
    </row>
    <row r="48" spans="1:30" ht="18.75" customHeight="1" x14ac:dyDescent="0.25">
      <c r="B48" s="173">
        <v>42480</v>
      </c>
      <c r="C48" s="33" t="s">
        <v>418</v>
      </c>
      <c r="D48" s="32" t="s">
        <v>152</v>
      </c>
      <c r="E48" s="31" t="s">
        <v>446</v>
      </c>
      <c r="F48" s="60">
        <v>4</v>
      </c>
      <c r="G48" s="30" t="str">
        <f>I8</f>
        <v>AEISCAP</v>
      </c>
      <c r="H48" s="59">
        <v>3</v>
      </c>
      <c r="I48" s="46" t="str">
        <f>I7</f>
        <v>NOVA</v>
      </c>
      <c r="J48" s="47"/>
      <c r="K48" s="46"/>
      <c r="AA48" s="24" t="str">
        <f t="shared" si="12"/>
        <v>EMPATE</v>
      </c>
      <c r="AB48" s="24"/>
      <c r="AC48" s="24" t="str">
        <f t="shared" si="11"/>
        <v>EMPATE</v>
      </c>
    </row>
    <row r="49" spans="1:30" ht="18.75" customHeight="1" thickBot="1" x14ac:dyDescent="0.3">
      <c r="B49" s="174">
        <v>42480</v>
      </c>
      <c r="C49" s="29" t="s">
        <v>418</v>
      </c>
      <c r="D49" s="28" t="s">
        <v>153</v>
      </c>
      <c r="E49" s="58" t="s">
        <v>347</v>
      </c>
      <c r="F49" s="57">
        <v>1</v>
      </c>
      <c r="G49" s="26" t="str">
        <f>I5</f>
        <v>AEISMAI</v>
      </c>
      <c r="H49" s="56">
        <v>2</v>
      </c>
      <c r="I49" s="43" t="str">
        <f>I6</f>
        <v>AAUM</v>
      </c>
      <c r="J49" s="44"/>
      <c r="K49" s="43"/>
      <c r="AA49" s="24" t="str">
        <f t="shared" si="12"/>
        <v>EMPATE</v>
      </c>
      <c r="AB49" s="24"/>
      <c r="AC49" s="24" t="str">
        <f t="shared" si="11"/>
        <v>EMPATE</v>
      </c>
    </row>
    <row r="50" spans="1:30" s="214" customFormat="1" ht="18.75" customHeight="1" x14ac:dyDescent="0.25">
      <c r="A50" s="186"/>
      <c r="B50" s="55"/>
      <c r="C50" s="54"/>
      <c r="D50" s="51"/>
      <c r="E50" s="51"/>
      <c r="F50" s="51"/>
      <c r="G50" s="226"/>
      <c r="H50" s="52"/>
      <c r="I50" s="51"/>
      <c r="J50" s="51"/>
      <c r="K50" s="51"/>
      <c r="AA50" s="186"/>
      <c r="AB50" s="186"/>
      <c r="AC50" s="186"/>
      <c r="AD50" s="129"/>
    </row>
    <row r="51" spans="1:30" ht="18.75" customHeight="1" thickBot="1" x14ac:dyDescent="0.25">
      <c r="B51" s="534" t="s">
        <v>13</v>
      </c>
      <c r="C51" s="534"/>
      <c r="D51" s="534"/>
      <c r="E51" s="534"/>
      <c r="F51" s="534"/>
      <c r="G51" s="534"/>
      <c r="H51" s="534"/>
      <c r="I51" s="534"/>
      <c r="J51" s="534"/>
      <c r="K51" s="534"/>
      <c r="AD51" s="129"/>
    </row>
    <row r="52" spans="1:30" ht="18.75" customHeight="1" thickBot="1" x14ac:dyDescent="0.25">
      <c r="B52" s="17" t="s">
        <v>12</v>
      </c>
      <c r="C52" s="22" t="s">
        <v>11</v>
      </c>
      <c r="D52" s="81" t="s">
        <v>10</v>
      </c>
      <c r="E52" s="19" t="s">
        <v>9</v>
      </c>
      <c r="F52" s="21" t="s">
        <v>8</v>
      </c>
      <c r="G52" s="122" t="s">
        <v>7</v>
      </c>
      <c r="H52" s="113" t="s">
        <v>6</v>
      </c>
      <c r="I52" s="18" t="s">
        <v>5</v>
      </c>
      <c r="J52" s="550" t="s">
        <v>4</v>
      </c>
      <c r="K52" s="551"/>
      <c r="AA52" s="221" t="s">
        <v>58</v>
      </c>
      <c r="AB52" s="222" t="s">
        <v>59</v>
      </c>
      <c r="AC52" s="195" t="s">
        <v>60</v>
      </c>
      <c r="AD52" s="24"/>
    </row>
    <row r="53" spans="1:30" ht="18.75" customHeight="1" x14ac:dyDescent="0.2">
      <c r="B53" s="79" t="s">
        <v>3</v>
      </c>
      <c r="C53" s="80" t="str">
        <f>I5</f>
        <v>AEISMAI</v>
      </c>
      <c r="D53" s="16">
        <f>E53+F53</f>
        <v>0</v>
      </c>
      <c r="E53" s="136">
        <f>COUNTIFS($AA$44:$AA$49,C53)</f>
        <v>0</v>
      </c>
      <c r="F53" s="156">
        <f>COUNTIFS($AC$44:$AC$49,C53)</f>
        <v>0</v>
      </c>
      <c r="G53" s="15">
        <f>SUMIFS(K44:K49,I44:I49,C53)+SUMIFS(J44:J49,G44:G49,C53)</f>
        <v>0</v>
      </c>
      <c r="H53" s="115">
        <f>AC53</f>
        <v>0</v>
      </c>
      <c r="I53" s="159">
        <f>G53-H53</f>
        <v>0</v>
      </c>
      <c r="J53" s="542">
        <f>(E53*2)+(F53*1)</f>
        <v>0</v>
      </c>
      <c r="K53" s="543"/>
      <c r="AA53" s="209">
        <f>SUMIFS($J$44:$J$49,$G$44:$G$49,"&lt;&gt;B21",$I$44:$I$49,$C53)</f>
        <v>0</v>
      </c>
      <c r="AB53" s="223">
        <f>SUMIFS($K$44:$K$49,$I$44:$I$49,"&lt;&gt;B21",$G$44:$G$49,$C53)</f>
        <v>0</v>
      </c>
      <c r="AC53" s="199">
        <f>SUM(AA53:AB53)</f>
        <v>0</v>
      </c>
      <c r="AD53" s="190"/>
    </row>
    <row r="54" spans="1:30" ht="18.75" customHeight="1" x14ac:dyDescent="0.2">
      <c r="B54" s="8" t="s">
        <v>2</v>
      </c>
      <c r="C54" s="11" t="str">
        <f>I7</f>
        <v>NOVA</v>
      </c>
      <c r="D54" s="10">
        <f>E54+F54</f>
        <v>0</v>
      </c>
      <c r="E54" s="139">
        <f>COUNTIFS($AA$44:$AA$49,C54)</f>
        <v>0</v>
      </c>
      <c r="F54" s="157">
        <f>COUNTIFS($AC$44:$AC$49,C54)</f>
        <v>0</v>
      </c>
      <c r="G54" s="9">
        <f>SUMIFS(K44:K49,I44:I49,C54)+SUMIFS(J44:J49,G44:G49,C54)</f>
        <v>0</v>
      </c>
      <c r="H54" s="116">
        <f>AC54</f>
        <v>0</v>
      </c>
      <c r="I54" s="160">
        <f>G54-H54</f>
        <v>0</v>
      </c>
      <c r="J54" s="548">
        <f>(E54*2)+(F54*1)</f>
        <v>0</v>
      </c>
      <c r="K54" s="549"/>
      <c r="AA54" s="133">
        <f>SUMIFS($J$44:$J$49,$G$44:$G$49,"&lt;&gt;B21",$I$44:$I$49,$C54)</f>
        <v>0</v>
      </c>
      <c r="AB54" s="224">
        <f>SUMIFS($K$44:$K$49,$I$44:$I$49,"&lt;&gt;B21",$G$44:$G$49,$C54)</f>
        <v>0</v>
      </c>
      <c r="AC54" s="199">
        <f>SUM(AA54:AB54)</f>
        <v>0</v>
      </c>
      <c r="AD54" s="190"/>
    </row>
    <row r="55" spans="1:30" ht="18.75" customHeight="1" x14ac:dyDescent="0.2">
      <c r="B55" s="8" t="s">
        <v>1</v>
      </c>
      <c r="C55" s="11" t="str">
        <f>I6</f>
        <v>AAUM</v>
      </c>
      <c r="D55" s="10">
        <f t="shared" ref="D55:D56" si="13">E55+F55</f>
        <v>0</v>
      </c>
      <c r="E55" s="139">
        <f>COUNTIFS($AA$44:$AA$49,C55)</f>
        <v>0</v>
      </c>
      <c r="F55" s="157">
        <f>COUNTIFS($AC$44:$AC$49,C55)</f>
        <v>0</v>
      </c>
      <c r="G55" s="9">
        <f>SUMIFS(K44:K49,I44:I49,C55)+SUMIFS(J44:J49,G44:G49,C55)</f>
        <v>0</v>
      </c>
      <c r="H55" s="116">
        <f>AC55</f>
        <v>0</v>
      </c>
      <c r="I55" s="160">
        <f>G55-H55</f>
        <v>0</v>
      </c>
      <c r="J55" s="548">
        <f t="shared" ref="J55:J56" si="14">(E55*2)+(F55*1)</f>
        <v>0</v>
      </c>
      <c r="K55" s="549"/>
      <c r="AA55" s="133">
        <f>SUMIFS($J$44:$J$49,$G$44:$G$49,"&lt;&gt;B21",$I$44:$I$49,$C55)</f>
        <v>0</v>
      </c>
      <c r="AB55" s="224">
        <f>SUMIFS($K$44:$K$49,$I$44:$I$49,"&lt;&gt;B21",$G$44:$G$49,$C55)</f>
        <v>0</v>
      </c>
      <c r="AC55" s="199">
        <f t="shared" ref="AC55:AC56" si="15">SUM(AA55:AB55)</f>
        <v>0</v>
      </c>
      <c r="AD55" s="190"/>
    </row>
    <row r="56" spans="1:30" ht="18.75" customHeight="1" thickBot="1" x14ac:dyDescent="0.25">
      <c r="B56" s="3" t="s">
        <v>0</v>
      </c>
      <c r="C56" s="6" t="str">
        <f>I8</f>
        <v>AEISCAP</v>
      </c>
      <c r="D56" s="5">
        <f t="shared" si="13"/>
        <v>0</v>
      </c>
      <c r="E56" s="142">
        <f>COUNTIFS($AA$44:$AA$49,C56)</f>
        <v>0</v>
      </c>
      <c r="F56" s="158">
        <f>COUNTIFS($AC$44:$AC$49,C56)</f>
        <v>0</v>
      </c>
      <c r="G56" s="4">
        <f>SUMIFS(K44:K49,I44:I49,C56)+SUMIFS(J44:J49,G44:G49,C56)</f>
        <v>0</v>
      </c>
      <c r="H56" s="117">
        <f>AC56</f>
        <v>0</v>
      </c>
      <c r="I56" s="161">
        <f>G56-H56</f>
        <v>0</v>
      </c>
      <c r="J56" s="546">
        <f t="shared" si="14"/>
        <v>0</v>
      </c>
      <c r="K56" s="547"/>
      <c r="AA56" s="134">
        <f>SUMIFS($J$44:$J$49,$G$44:$G$49,"&lt;&gt;B21",$I$44:$I$49,$C56)</f>
        <v>0</v>
      </c>
      <c r="AB56" s="225">
        <f>SUMIFS($K$44:$K$49,$I$44:$I$49,"&lt;&gt;B21",$G$44:$G$49,$C56)</f>
        <v>0</v>
      </c>
      <c r="AC56" s="206">
        <f t="shared" si="15"/>
        <v>0</v>
      </c>
      <c r="AD56" s="190"/>
    </row>
    <row r="57" spans="1:30" s="214" customFormat="1" x14ac:dyDescent="0.25">
      <c r="A57" s="186"/>
      <c r="G57" s="227"/>
      <c r="AA57" s="129"/>
      <c r="AB57" s="129"/>
      <c r="AC57" s="129"/>
      <c r="AD57" s="129"/>
    </row>
    <row r="58" spans="1:30" s="214" customFormat="1" ht="18.75" thickBot="1" x14ac:dyDescent="0.3">
      <c r="A58" s="186"/>
      <c r="G58" s="227"/>
      <c r="AA58" s="129"/>
      <c r="AB58" s="129"/>
      <c r="AC58" s="129"/>
      <c r="AD58" s="129"/>
    </row>
    <row r="59" spans="1:30" ht="18.75" thickBot="1" x14ac:dyDescent="0.25">
      <c r="B59" s="525" t="s">
        <v>31</v>
      </c>
      <c r="C59" s="526"/>
      <c r="D59" s="526"/>
      <c r="E59" s="526"/>
      <c r="F59" s="526"/>
      <c r="G59" s="526"/>
      <c r="H59" s="526"/>
      <c r="I59" s="526"/>
      <c r="J59" s="526"/>
      <c r="K59" s="527"/>
      <c r="AA59" s="129"/>
      <c r="AB59" s="129"/>
      <c r="AC59" s="129"/>
      <c r="AD59" s="129"/>
    </row>
    <row r="60" spans="1:30" ht="18.75" thickBot="1" x14ac:dyDescent="0.25">
      <c r="B60" s="49" t="s">
        <v>19</v>
      </c>
      <c r="C60" s="50" t="s">
        <v>18</v>
      </c>
      <c r="D60" s="66" t="s">
        <v>17</v>
      </c>
      <c r="E60" s="65" t="s">
        <v>23</v>
      </c>
      <c r="F60" s="541" t="s">
        <v>16</v>
      </c>
      <c r="G60" s="538"/>
      <c r="H60" s="538" t="s">
        <v>15</v>
      </c>
      <c r="I60" s="539"/>
      <c r="J60" s="528" t="s">
        <v>14</v>
      </c>
      <c r="K60" s="523"/>
      <c r="AA60" s="190" t="s">
        <v>53</v>
      </c>
      <c r="AB60" s="190" t="s">
        <v>54</v>
      </c>
      <c r="AC60" s="129"/>
      <c r="AD60" s="129"/>
    </row>
    <row r="61" spans="1:30" x14ac:dyDescent="0.2">
      <c r="B61" s="173">
        <v>42481</v>
      </c>
      <c r="C61" s="175" t="s">
        <v>311</v>
      </c>
      <c r="D61" s="92" t="s">
        <v>154</v>
      </c>
      <c r="E61" s="32" t="s">
        <v>347</v>
      </c>
      <c r="F61" s="299" t="s">
        <v>326</v>
      </c>
      <c r="G61" s="98"/>
      <c r="H61" s="287" t="s">
        <v>330</v>
      </c>
      <c r="I61" s="99"/>
      <c r="J61" s="97"/>
      <c r="K61" s="99"/>
      <c r="AA61" s="24" t="str">
        <f>IF(OR(T61="",U61=""),"",(IF(T61&gt;U61,G61,I61)))</f>
        <v/>
      </c>
      <c r="AB61" s="24" t="str">
        <f>IF(OR(T61="",U61=""),"",(IF(T61&lt;U61,G61,I61)))</f>
        <v/>
      </c>
      <c r="AC61" s="129"/>
      <c r="AD61" s="129"/>
    </row>
    <row r="62" spans="1:30" x14ac:dyDescent="0.2">
      <c r="B62" s="251">
        <v>42481</v>
      </c>
      <c r="C62" s="176" t="s">
        <v>314</v>
      </c>
      <c r="D62" s="94" t="s">
        <v>155</v>
      </c>
      <c r="E62" s="268" t="s">
        <v>347</v>
      </c>
      <c r="F62" s="300" t="s">
        <v>327</v>
      </c>
      <c r="G62" s="87"/>
      <c r="H62" s="288" t="s">
        <v>332</v>
      </c>
      <c r="I62" s="101"/>
      <c r="J62" s="100"/>
      <c r="K62" s="101"/>
      <c r="AA62" s="24" t="str">
        <f t="shared" ref="AA62:AA67" si="16">IF(OR(T62="",U62=""),"",(IF(T62&gt;U62,G62,I62)))</f>
        <v/>
      </c>
      <c r="AB62" s="24" t="str">
        <f t="shared" ref="AB62:AB68" si="17">IF(OR(T62="",U62=""),"",(IF(T62&lt;U62,G62,I62)))</f>
        <v/>
      </c>
      <c r="AC62" s="129"/>
      <c r="AD62" s="129"/>
    </row>
    <row r="63" spans="1:30" x14ac:dyDescent="0.2">
      <c r="B63" s="251">
        <v>42481</v>
      </c>
      <c r="C63" s="176" t="s">
        <v>418</v>
      </c>
      <c r="D63" s="94" t="s">
        <v>156</v>
      </c>
      <c r="E63" s="89" t="s">
        <v>347</v>
      </c>
      <c r="F63" s="300" t="s">
        <v>328</v>
      </c>
      <c r="G63" s="87"/>
      <c r="H63" s="288" t="s">
        <v>332</v>
      </c>
      <c r="I63" s="101"/>
      <c r="J63" s="100"/>
      <c r="K63" s="101"/>
      <c r="AA63" s="24" t="str">
        <f t="shared" si="16"/>
        <v/>
      </c>
      <c r="AB63" s="24" t="str">
        <f t="shared" si="17"/>
        <v/>
      </c>
      <c r="AC63" s="129"/>
      <c r="AD63" s="129"/>
    </row>
    <row r="64" spans="1:30" ht="18.75" thickBot="1" x14ac:dyDescent="0.25">
      <c r="B64" s="174">
        <v>42481</v>
      </c>
      <c r="C64" s="177" t="s">
        <v>304</v>
      </c>
      <c r="D64" s="95" t="s">
        <v>157</v>
      </c>
      <c r="E64" s="28" t="s">
        <v>347</v>
      </c>
      <c r="F64" s="301" t="s">
        <v>329</v>
      </c>
      <c r="G64" s="104"/>
      <c r="H64" s="289" t="s">
        <v>331</v>
      </c>
      <c r="I64" s="105"/>
      <c r="J64" s="102"/>
      <c r="K64" s="103"/>
      <c r="AA64" s="24" t="str">
        <f t="shared" si="16"/>
        <v/>
      </c>
      <c r="AB64" s="24" t="str">
        <f t="shared" si="17"/>
        <v/>
      </c>
    </row>
    <row r="65" spans="1:36" x14ac:dyDescent="0.25">
      <c r="B65" s="173">
        <v>42481</v>
      </c>
      <c r="C65" s="84" t="s">
        <v>462</v>
      </c>
      <c r="D65" s="41" t="s">
        <v>158</v>
      </c>
      <c r="E65" s="32" t="s">
        <v>347</v>
      </c>
      <c r="F65" s="282" t="s">
        <v>383</v>
      </c>
      <c r="G65" s="30" t="str">
        <f>IF(OR(J61="",K61=""),"",(IF(J61&gt;K61,G61,I61)))</f>
        <v/>
      </c>
      <c r="H65" s="283" t="s">
        <v>385</v>
      </c>
      <c r="I65" s="46" t="str">
        <f>IF(OR(J62="",K62=""),"",(IF(J62&gt;K62,G62,I62)))</f>
        <v/>
      </c>
      <c r="J65" s="39"/>
      <c r="K65" s="38"/>
      <c r="AA65" s="24" t="str">
        <f t="shared" si="16"/>
        <v/>
      </c>
      <c r="AB65" s="24" t="str">
        <f t="shared" si="17"/>
        <v/>
      </c>
    </row>
    <row r="66" spans="1:36" ht="18.75" thickBot="1" x14ac:dyDescent="0.3">
      <c r="B66" s="174">
        <v>42481</v>
      </c>
      <c r="C66" s="83" t="s">
        <v>447</v>
      </c>
      <c r="D66" s="35" t="s">
        <v>159</v>
      </c>
      <c r="E66" s="28" t="s">
        <v>347</v>
      </c>
      <c r="F66" s="279" t="s">
        <v>384</v>
      </c>
      <c r="G66" s="26" t="str">
        <f>IF(OR(J63="",K63=""),"",(IF(J63&gt;K63,G63,I63)))</f>
        <v/>
      </c>
      <c r="H66" s="281" t="s">
        <v>386</v>
      </c>
      <c r="I66" s="43" t="str">
        <f>IF(OR(J64="",K64=""),"",(IF(J64&gt;K64,G64,I64)))</f>
        <v/>
      </c>
      <c r="J66" s="62"/>
      <c r="K66" s="61"/>
      <c r="AA66" s="24" t="str">
        <f t="shared" si="16"/>
        <v/>
      </c>
      <c r="AB66" s="24" t="str">
        <f t="shared" si="17"/>
        <v/>
      </c>
    </row>
    <row r="67" spans="1:36" x14ac:dyDescent="0.25">
      <c r="B67" s="173">
        <v>42482</v>
      </c>
      <c r="C67" s="84" t="s">
        <v>312</v>
      </c>
      <c r="D67" s="32" t="s">
        <v>160</v>
      </c>
      <c r="E67" s="32" t="s">
        <v>416</v>
      </c>
      <c r="F67" s="278" t="s">
        <v>387</v>
      </c>
      <c r="G67" s="40" t="str">
        <f>IF(OR(J65="",K65=""),"",(IF(J65&lt;K65,G65,I65)))</f>
        <v/>
      </c>
      <c r="H67" s="280" t="s">
        <v>389</v>
      </c>
      <c r="I67" s="106" t="str">
        <f>IF(OR(J66="",K66=""),"",(IF(J66&lt;K66,G66,I66)))</f>
        <v/>
      </c>
      <c r="J67" s="60"/>
      <c r="K67" s="46"/>
      <c r="AA67" s="24" t="str">
        <f t="shared" si="16"/>
        <v/>
      </c>
      <c r="AB67" s="24" t="str">
        <f t="shared" si="17"/>
        <v/>
      </c>
    </row>
    <row r="68" spans="1:36" ht="18.75" thickBot="1" x14ac:dyDescent="0.3">
      <c r="B68" s="174">
        <v>42482</v>
      </c>
      <c r="C68" s="83" t="s">
        <v>308</v>
      </c>
      <c r="D68" s="28" t="s">
        <v>161</v>
      </c>
      <c r="E68" s="28" t="s">
        <v>416</v>
      </c>
      <c r="F68" s="279" t="s">
        <v>388</v>
      </c>
      <c r="G68" s="26" t="str">
        <f>IF(OR(J65="",K65=""),"",(IF(J65&gt;K65,G65,I65)))</f>
        <v/>
      </c>
      <c r="H68" s="281" t="s">
        <v>390</v>
      </c>
      <c r="I68" s="86" t="str">
        <f>IF(OR(J66="",K66=""),"",(IF(J66&gt;K66,G66,I66)))</f>
        <v/>
      </c>
      <c r="J68" s="57"/>
      <c r="K68" s="43"/>
      <c r="AA68" s="24" t="str">
        <f>IF(OR(T68="",U68=""),"",(IF(T68&gt;U68,G68,I68)))</f>
        <v/>
      </c>
      <c r="AB68" s="24" t="str">
        <f t="shared" si="17"/>
        <v/>
      </c>
    </row>
    <row r="69" spans="1:36" s="214" customFormat="1" x14ac:dyDescent="0.25">
      <c r="A69" s="186"/>
      <c r="D69" s="25"/>
      <c r="G69" s="227"/>
      <c r="AA69" s="186"/>
      <c r="AB69" s="186"/>
      <c r="AC69" s="186"/>
      <c r="AD69" s="186"/>
      <c r="AE69" s="186"/>
      <c r="AF69" s="186"/>
      <c r="AG69" s="186"/>
      <c r="AI69" s="186"/>
      <c r="AJ69" s="186"/>
    </row>
    <row r="70" spans="1:36" s="214" customFormat="1" x14ac:dyDescent="0.25">
      <c r="A70" s="186"/>
      <c r="B70" s="247" t="s">
        <v>333</v>
      </c>
      <c r="C70" s="247"/>
      <c r="D70" s="227"/>
      <c r="E70" s="227" t="s">
        <v>155</v>
      </c>
      <c r="F70" s="246" t="s">
        <v>327</v>
      </c>
      <c r="G70" s="246"/>
      <c r="H70" s="246" t="s">
        <v>334</v>
      </c>
      <c r="I70" s="247"/>
      <c r="AA70" s="186"/>
      <c r="AB70" s="186"/>
      <c r="AC70" s="186"/>
      <c r="AD70" s="186"/>
      <c r="AE70" s="186"/>
      <c r="AF70" s="186"/>
      <c r="AG70" s="186"/>
      <c r="AI70" s="186"/>
      <c r="AJ70" s="186"/>
    </row>
    <row r="71" spans="1:36" s="214" customFormat="1" x14ac:dyDescent="0.25">
      <c r="A71" s="186"/>
      <c r="B71" s="247"/>
      <c r="C71" s="247"/>
      <c r="D71" s="227"/>
      <c r="E71" s="227" t="s">
        <v>156</v>
      </c>
      <c r="F71" s="246" t="s">
        <v>328</v>
      </c>
      <c r="G71" s="246"/>
      <c r="H71" s="246" t="s">
        <v>335</v>
      </c>
      <c r="I71" s="247"/>
      <c r="AA71" s="186"/>
      <c r="AB71" s="186"/>
      <c r="AC71" s="186"/>
      <c r="AD71" s="186"/>
      <c r="AE71" s="186"/>
      <c r="AF71" s="186"/>
      <c r="AG71" s="186"/>
      <c r="AI71" s="186"/>
      <c r="AJ71" s="186"/>
    </row>
    <row r="72" spans="1:36" s="214" customFormat="1" x14ac:dyDescent="0.25">
      <c r="A72" s="186"/>
      <c r="B72" s="247"/>
      <c r="C72" s="247"/>
      <c r="D72" s="227"/>
      <c r="E72" s="247"/>
      <c r="F72" s="246"/>
      <c r="G72" s="246"/>
      <c r="H72" s="246"/>
      <c r="I72" s="247"/>
      <c r="AA72" s="186"/>
      <c r="AB72" s="186"/>
      <c r="AC72" s="186"/>
      <c r="AD72" s="186"/>
      <c r="AE72" s="186"/>
      <c r="AF72" s="186"/>
      <c r="AG72" s="186"/>
      <c r="AI72" s="186"/>
      <c r="AJ72" s="186"/>
    </row>
    <row r="73" spans="1:36" s="214" customFormat="1" x14ac:dyDescent="0.25">
      <c r="A73" s="186"/>
      <c r="B73" s="247" t="s">
        <v>336</v>
      </c>
      <c r="C73" s="247"/>
      <c r="D73" s="227"/>
      <c r="E73" s="227" t="s">
        <v>155</v>
      </c>
      <c r="F73" s="246" t="s">
        <v>327</v>
      </c>
      <c r="G73" s="246"/>
      <c r="H73" s="246" t="s">
        <v>337</v>
      </c>
      <c r="I73" s="247"/>
      <c r="AA73" s="186"/>
      <c r="AB73" s="186"/>
      <c r="AC73" s="186"/>
      <c r="AD73" s="186"/>
      <c r="AE73" s="186"/>
      <c r="AF73" s="186"/>
      <c r="AG73" s="186"/>
      <c r="AI73" s="186"/>
      <c r="AJ73" s="186"/>
    </row>
    <row r="74" spans="1:36" s="214" customFormat="1" x14ac:dyDescent="0.25">
      <c r="A74" s="186"/>
      <c r="B74" s="247"/>
      <c r="C74" s="247"/>
      <c r="D74" s="227"/>
      <c r="E74" s="227" t="s">
        <v>156</v>
      </c>
      <c r="F74" s="246" t="s">
        <v>328</v>
      </c>
      <c r="G74" s="246"/>
      <c r="H74" s="246" t="s">
        <v>335</v>
      </c>
      <c r="I74" s="247"/>
      <c r="AA74" s="186"/>
      <c r="AB74" s="186"/>
      <c r="AC74" s="186"/>
      <c r="AD74" s="186"/>
      <c r="AE74" s="186"/>
      <c r="AF74" s="186"/>
      <c r="AG74" s="186"/>
      <c r="AI74" s="186"/>
      <c r="AJ74" s="186"/>
    </row>
    <row r="75" spans="1:36" s="214" customFormat="1" x14ac:dyDescent="0.25">
      <c r="A75" s="186"/>
      <c r="B75" s="247"/>
      <c r="C75" s="247"/>
      <c r="D75" s="227"/>
      <c r="E75" s="247"/>
      <c r="F75" s="246"/>
      <c r="G75" s="246"/>
      <c r="H75" s="246"/>
      <c r="I75" s="247"/>
      <c r="AA75" s="186"/>
      <c r="AB75" s="186"/>
      <c r="AC75" s="186"/>
      <c r="AD75" s="186"/>
      <c r="AE75" s="186"/>
      <c r="AF75" s="186"/>
      <c r="AG75" s="186"/>
      <c r="AI75" s="186"/>
      <c r="AJ75" s="186"/>
    </row>
    <row r="76" spans="1:36" s="214" customFormat="1" x14ac:dyDescent="0.25">
      <c r="A76" s="186"/>
      <c r="B76" s="247" t="s">
        <v>338</v>
      </c>
      <c r="C76" s="247"/>
      <c r="D76" s="227"/>
      <c r="E76" s="227" t="s">
        <v>155</v>
      </c>
      <c r="F76" s="246" t="s">
        <v>327</v>
      </c>
      <c r="G76" s="246"/>
      <c r="H76" s="246" t="s">
        <v>334</v>
      </c>
      <c r="I76" s="247"/>
      <c r="AA76" s="186"/>
      <c r="AB76" s="186"/>
      <c r="AC76" s="186"/>
      <c r="AD76" s="186"/>
      <c r="AE76" s="186"/>
      <c r="AF76" s="186"/>
      <c r="AG76" s="186"/>
      <c r="AI76" s="186"/>
      <c r="AJ76" s="186"/>
    </row>
    <row r="77" spans="1:36" s="214" customFormat="1" x14ac:dyDescent="0.25">
      <c r="A77" s="186"/>
      <c r="B77" s="247"/>
      <c r="C77" s="247"/>
      <c r="D77" s="227"/>
      <c r="E77" s="227" t="s">
        <v>156</v>
      </c>
      <c r="F77" s="246" t="s">
        <v>328</v>
      </c>
      <c r="G77" s="246"/>
      <c r="H77" s="246" t="s">
        <v>337</v>
      </c>
      <c r="I77" s="247"/>
      <c r="AA77" s="186"/>
      <c r="AB77" s="186"/>
      <c r="AC77" s="186"/>
      <c r="AD77" s="186"/>
      <c r="AE77" s="186"/>
      <c r="AF77" s="186"/>
      <c r="AG77" s="186"/>
      <c r="AI77" s="186"/>
      <c r="AJ77" s="186"/>
    </row>
    <row r="78" spans="1:36" x14ac:dyDescent="0.25">
      <c r="B78" s="214"/>
      <c r="C78" s="214"/>
      <c r="D78" s="214"/>
      <c r="E78" s="214"/>
      <c r="F78" s="214"/>
      <c r="G78" s="227"/>
      <c r="H78" s="214"/>
      <c r="I78" s="214"/>
      <c r="J78" s="214"/>
      <c r="K78" s="214"/>
    </row>
    <row r="79" spans="1:36" x14ac:dyDescent="0.25">
      <c r="B79" s="214"/>
      <c r="C79" s="214"/>
      <c r="D79" s="214"/>
      <c r="E79" s="214"/>
      <c r="F79" s="214"/>
      <c r="G79" s="227"/>
      <c r="H79" s="214"/>
      <c r="I79" s="214"/>
      <c r="J79" s="214"/>
      <c r="K79" s="214"/>
    </row>
    <row r="80" spans="1:36" x14ac:dyDescent="0.2">
      <c r="B80" s="214"/>
      <c r="C80" s="214"/>
      <c r="D80" s="214"/>
      <c r="E80" s="214"/>
      <c r="F80" s="182" t="s">
        <v>321</v>
      </c>
      <c r="G80" s="182" t="s">
        <v>69</v>
      </c>
      <c r="H80" s="531" t="s">
        <v>322</v>
      </c>
      <c r="I80" s="531"/>
    </row>
    <row r="81" spans="1:30" s="214" customFormat="1" x14ac:dyDescent="0.2">
      <c r="A81" s="186"/>
      <c r="F81" s="398" t="s">
        <v>3</v>
      </c>
      <c r="G81" s="398"/>
      <c r="H81" s="540">
        <v>50</v>
      </c>
      <c r="I81" s="540"/>
      <c r="AA81" s="186"/>
      <c r="AB81" s="186"/>
      <c r="AC81" s="186"/>
      <c r="AD81" s="186"/>
    </row>
    <row r="82" spans="1:30" s="214" customFormat="1" x14ac:dyDescent="0.2">
      <c r="A82" s="186"/>
      <c r="F82" s="398" t="s">
        <v>2</v>
      </c>
      <c r="G82" s="398"/>
      <c r="H82" s="540">
        <v>45</v>
      </c>
      <c r="I82" s="540"/>
      <c r="AA82" s="186"/>
      <c r="AB82" s="186"/>
      <c r="AC82" s="186"/>
      <c r="AD82" s="186"/>
    </row>
    <row r="83" spans="1:30" s="214" customFormat="1" x14ac:dyDescent="0.2">
      <c r="A83" s="186"/>
      <c r="F83" s="398" t="s">
        <v>1</v>
      </c>
      <c r="G83" s="398"/>
      <c r="H83" s="540">
        <v>40</v>
      </c>
      <c r="I83" s="540"/>
      <c r="AA83" s="186"/>
      <c r="AB83" s="186"/>
      <c r="AC83" s="186"/>
      <c r="AD83" s="186"/>
    </row>
    <row r="84" spans="1:30" s="214" customFormat="1" x14ac:dyDescent="0.2">
      <c r="A84" s="186"/>
      <c r="F84" s="398" t="s">
        <v>0</v>
      </c>
      <c r="G84" s="398"/>
      <c r="H84" s="540">
        <v>35</v>
      </c>
      <c r="I84" s="540"/>
      <c r="AA84" s="186"/>
      <c r="AB84" s="186"/>
      <c r="AC84" s="186"/>
      <c r="AD84" s="186"/>
    </row>
    <row r="85" spans="1:30" s="214" customFormat="1" x14ac:dyDescent="0.2">
      <c r="A85" s="186"/>
      <c r="F85" s="398" t="s">
        <v>50</v>
      </c>
      <c r="G85" s="398"/>
      <c r="H85" s="540">
        <v>23</v>
      </c>
      <c r="I85" s="540"/>
      <c r="AA85" s="186"/>
      <c r="AB85" s="186"/>
      <c r="AC85" s="186"/>
      <c r="AD85" s="186"/>
    </row>
    <row r="86" spans="1:30" s="214" customFormat="1" x14ac:dyDescent="0.2">
      <c r="A86" s="186"/>
      <c r="F86" s="398" t="s">
        <v>50</v>
      </c>
      <c r="G86" s="398"/>
      <c r="H86" s="540">
        <v>23</v>
      </c>
      <c r="I86" s="540"/>
      <c r="AA86" s="186"/>
      <c r="AB86" s="186"/>
      <c r="AC86" s="186"/>
      <c r="AD86" s="186"/>
    </row>
    <row r="87" spans="1:30" s="214" customFormat="1" x14ac:dyDescent="0.2">
      <c r="A87" s="186"/>
      <c r="F87" s="398" t="s">
        <v>50</v>
      </c>
      <c r="G87" s="398"/>
      <c r="H87" s="540">
        <v>23</v>
      </c>
      <c r="I87" s="540"/>
      <c r="AA87" s="186"/>
      <c r="AB87" s="186"/>
      <c r="AC87" s="186"/>
      <c r="AD87" s="186"/>
    </row>
    <row r="88" spans="1:30" s="214" customFormat="1" x14ac:dyDescent="0.2">
      <c r="A88" s="186"/>
      <c r="F88" s="398" t="s">
        <v>50</v>
      </c>
      <c r="G88" s="398"/>
      <c r="H88" s="540">
        <v>23</v>
      </c>
      <c r="I88" s="540"/>
      <c r="AA88" s="186"/>
      <c r="AB88" s="186"/>
      <c r="AC88" s="186"/>
      <c r="AD88" s="186"/>
    </row>
    <row r="89" spans="1:30" s="214" customFormat="1" x14ac:dyDescent="0.2">
      <c r="A89" s="186"/>
      <c r="F89" s="398" t="s">
        <v>65</v>
      </c>
      <c r="G89" s="398"/>
      <c r="H89" s="540">
        <v>16</v>
      </c>
      <c r="I89" s="540"/>
      <c r="AA89" s="186"/>
      <c r="AB89" s="186"/>
      <c r="AC89" s="186"/>
      <c r="AD89" s="186"/>
    </row>
    <row r="90" spans="1:30" s="214" customFormat="1" x14ac:dyDescent="0.2">
      <c r="A90" s="186"/>
      <c r="F90" s="398" t="s">
        <v>66</v>
      </c>
      <c r="G90" s="398"/>
      <c r="H90" s="540">
        <v>15</v>
      </c>
      <c r="I90" s="540"/>
      <c r="AA90" s="186"/>
      <c r="AB90" s="186"/>
      <c r="AC90" s="186"/>
      <c r="AD90" s="186"/>
    </row>
    <row r="91" spans="1:30" s="214" customFormat="1" x14ac:dyDescent="0.2">
      <c r="A91" s="186"/>
      <c r="F91" s="398" t="s">
        <v>67</v>
      </c>
      <c r="G91" s="398"/>
      <c r="H91" s="540">
        <v>14</v>
      </c>
      <c r="I91" s="540"/>
      <c r="AA91" s="186"/>
      <c r="AB91" s="186"/>
      <c r="AC91" s="186"/>
      <c r="AD91" s="186"/>
    </row>
    <row r="92" spans="1:30" s="214" customFormat="1" x14ac:dyDescent="0.2">
      <c r="A92" s="186"/>
      <c r="F92" s="398" t="s">
        <v>68</v>
      </c>
      <c r="G92" s="398"/>
      <c r="H92" s="540">
        <v>13</v>
      </c>
      <c r="I92" s="540"/>
      <c r="AA92" s="186"/>
      <c r="AB92" s="186"/>
      <c r="AC92" s="186"/>
      <c r="AD92" s="186"/>
    </row>
    <row r="93" spans="1:30" s="214" customFormat="1" x14ac:dyDescent="0.25">
      <c r="A93" s="186"/>
      <c r="G93" s="227"/>
      <c r="AA93" s="186"/>
      <c r="AB93" s="186"/>
      <c r="AC93" s="186"/>
      <c r="AD93" s="186"/>
    </row>
    <row r="94" spans="1:30" s="214" customFormat="1" x14ac:dyDescent="0.25">
      <c r="A94" s="186"/>
      <c r="G94" s="227"/>
      <c r="AA94" s="186"/>
      <c r="AB94" s="186"/>
      <c r="AC94" s="186"/>
      <c r="AD94" s="186"/>
    </row>
    <row r="95" spans="1:30" s="214" customFormat="1" x14ac:dyDescent="0.25">
      <c r="A95" s="186"/>
      <c r="G95" s="227"/>
      <c r="AA95" s="186"/>
      <c r="AB95" s="186"/>
      <c r="AC95" s="186"/>
      <c r="AD95" s="186"/>
    </row>
    <row r="96" spans="1:30" s="214" customFormat="1" x14ac:dyDescent="0.25">
      <c r="A96" s="186"/>
      <c r="G96" s="227"/>
      <c r="AA96" s="186"/>
      <c r="AB96" s="186"/>
      <c r="AC96" s="186"/>
      <c r="AD96" s="186"/>
    </row>
    <row r="97" spans="1:30" s="214" customFormat="1" x14ac:dyDescent="0.25">
      <c r="A97" s="186"/>
      <c r="G97" s="227"/>
      <c r="AA97" s="186"/>
      <c r="AB97" s="186"/>
      <c r="AC97" s="186"/>
      <c r="AD97" s="186"/>
    </row>
    <row r="98" spans="1:30" s="214" customFormat="1" x14ac:dyDescent="0.25">
      <c r="A98" s="186"/>
      <c r="G98" s="227"/>
      <c r="AA98" s="186"/>
      <c r="AB98" s="186"/>
      <c r="AC98" s="186"/>
      <c r="AD98" s="186"/>
    </row>
    <row r="99" spans="1:30" s="214" customFormat="1" x14ac:dyDescent="0.25">
      <c r="A99" s="186"/>
      <c r="G99" s="227"/>
      <c r="AA99" s="186"/>
      <c r="AB99" s="186"/>
      <c r="AC99" s="186"/>
      <c r="AD99" s="186"/>
    </row>
    <row r="100" spans="1:30" s="214" customFormat="1" x14ac:dyDescent="0.25">
      <c r="A100" s="186"/>
      <c r="G100" s="227"/>
      <c r="AA100" s="186"/>
      <c r="AB100" s="186"/>
      <c r="AC100" s="186"/>
      <c r="AD100" s="186"/>
    </row>
    <row r="101" spans="1:30" s="214" customFormat="1" x14ac:dyDescent="0.25">
      <c r="A101" s="186"/>
      <c r="G101" s="227"/>
      <c r="AA101" s="186"/>
      <c r="AB101" s="186"/>
      <c r="AC101" s="186"/>
      <c r="AD101" s="186"/>
    </row>
    <row r="102" spans="1:30" s="214" customFormat="1" x14ac:dyDescent="0.25">
      <c r="A102" s="186"/>
      <c r="G102" s="227"/>
      <c r="AA102" s="186"/>
      <c r="AB102" s="186"/>
      <c r="AC102" s="186"/>
      <c r="AD102" s="186"/>
    </row>
    <row r="103" spans="1:30" s="214" customFormat="1" x14ac:dyDescent="0.25">
      <c r="A103" s="186"/>
      <c r="G103" s="227"/>
      <c r="AA103" s="186"/>
      <c r="AB103" s="186"/>
      <c r="AC103" s="186"/>
      <c r="AD103" s="186"/>
    </row>
    <row r="104" spans="1:30" s="214" customFormat="1" x14ac:dyDescent="0.25">
      <c r="A104" s="186"/>
      <c r="G104" s="227"/>
      <c r="AA104" s="186"/>
      <c r="AB104" s="186"/>
      <c r="AC104" s="186"/>
      <c r="AD104" s="186"/>
    </row>
    <row r="105" spans="1:30" s="214" customFormat="1" x14ac:dyDescent="0.25">
      <c r="A105" s="186"/>
      <c r="G105" s="227"/>
      <c r="AA105" s="186"/>
      <c r="AB105" s="186"/>
      <c r="AC105" s="186"/>
      <c r="AD105" s="186"/>
    </row>
    <row r="106" spans="1:30" s="214" customFormat="1" x14ac:dyDescent="0.25">
      <c r="A106" s="186"/>
      <c r="G106" s="227"/>
      <c r="AA106" s="186"/>
      <c r="AB106" s="186"/>
      <c r="AC106" s="186"/>
      <c r="AD106" s="186"/>
    </row>
    <row r="107" spans="1:30" s="214" customFormat="1" x14ac:dyDescent="0.25">
      <c r="A107" s="186"/>
      <c r="G107" s="227"/>
      <c r="AA107" s="186"/>
      <c r="AB107" s="186"/>
      <c r="AC107" s="186"/>
      <c r="AD107" s="186"/>
    </row>
    <row r="108" spans="1:30" s="214" customFormat="1" x14ac:dyDescent="0.25">
      <c r="A108" s="186"/>
      <c r="G108" s="227"/>
      <c r="AA108" s="186"/>
      <c r="AB108" s="186"/>
      <c r="AC108" s="186"/>
      <c r="AD108" s="186"/>
    </row>
    <row r="109" spans="1:30" s="214" customFormat="1" x14ac:dyDescent="0.25">
      <c r="A109" s="186"/>
      <c r="G109" s="227"/>
      <c r="AA109" s="186"/>
      <c r="AB109" s="186"/>
      <c r="AC109" s="186"/>
      <c r="AD109" s="186"/>
    </row>
    <row r="110" spans="1:30" s="214" customFormat="1" x14ac:dyDescent="0.25">
      <c r="A110" s="186"/>
      <c r="G110" s="227"/>
      <c r="AA110" s="186"/>
      <c r="AB110" s="186"/>
      <c r="AC110" s="186"/>
      <c r="AD110" s="186"/>
    </row>
    <row r="111" spans="1:30" s="214" customFormat="1" x14ac:dyDescent="0.25">
      <c r="A111" s="186"/>
      <c r="G111" s="227"/>
      <c r="AA111" s="186"/>
      <c r="AB111" s="186"/>
      <c r="AC111" s="186"/>
      <c r="AD111" s="186"/>
    </row>
    <row r="112" spans="1:30" s="214" customFormat="1" x14ac:dyDescent="0.25">
      <c r="A112" s="186"/>
      <c r="G112" s="227"/>
      <c r="AA112" s="186"/>
      <c r="AB112" s="186"/>
      <c r="AC112" s="186"/>
      <c r="AD112" s="186"/>
    </row>
    <row r="113" spans="1:30" s="214" customFormat="1" x14ac:dyDescent="0.25">
      <c r="A113" s="186"/>
      <c r="G113" s="227"/>
      <c r="AA113" s="186"/>
      <c r="AB113" s="186"/>
      <c r="AC113" s="186"/>
      <c r="AD113" s="186"/>
    </row>
    <row r="114" spans="1:30" s="214" customFormat="1" x14ac:dyDescent="0.25">
      <c r="A114" s="186"/>
      <c r="G114" s="227"/>
      <c r="AA114" s="186"/>
      <c r="AB114" s="186"/>
      <c r="AC114" s="186"/>
      <c r="AD114" s="186"/>
    </row>
    <row r="115" spans="1:30" s="214" customFormat="1" x14ac:dyDescent="0.25">
      <c r="A115" s="186"/>
      <c r="G115" s="227"/>
      <c r="AA115" s="186"/>
      <c r="AB115" s="186"/>
      <c r="AC115" s="186"/>
      <c r="AD115" s="186"/>
    </row>
    <row r="116" spans="1:30" s="214" customFormat="1" x14ac:dyDescent="0.25">
      <c r="A116" s="186"/>
      <c r="G116" s="227"/>
      <c r="AA116" s="186"/>
      <c r="AB116" s="186"/>
      <c r="AC116" s="186"/>
      <c r="AD116" s="186"/>
    </row>
    <row r="117" spans="1:30" s="214" customFormat="1" x14ac:dyDescent="0.25">
      <c r="A117" s="186"/>
      <c r="G117" s="227"/>
      <c r="AA117" s="186"/>
      <c r="AB117" s="186"/>
      <c r="AC117" s="186"/>
      <c r="AD117" s="186"/>
    </row>
    <row r="118" spans="1:30" s="214" customFormat="1" x14ac:dyDescent="0.25">
      <c r="A118" s="186"/>
      <c r="G118" s="227"/>
      <c r="AA118" s="186"/>
      <c r="AB118" s="186"/>
      <c r="AC118" s="186"/>
      <c r="AD118" s="186"/>
    </row>
    <row r="119" spans="1:30" s="214" customFormat="1" x14ac:dyDescent="0.25">
      <c r="A119" s="186"/>
      <c r="G119" s="227"/>
      <c r="AA119" s="186"/>
      <c r="AB119" s="186"/>
      <c r="AC119" s="186"/>
      <c r="AD119" s="186"/>
    </row>
    <row r="120" spans="1:30" s="214" customFormat="1" x14ac:dyDescent="0.25">
      <c r="A120" s="186"/>
      <c r="G120" s="227"/>
      <c r="AA120" s="186"/>
      <c r="AB120" s="186"/>
      <c r="AC120" s="186"/>
      <c r="AD120" s="186"/>
    </row>
    <row r="121" spans="1:30" s="214" customFormat="1" x14ac:dyDescent="0.25">
      <c r="A121" s="186"/>
      <c r="G121" s="227"/>
      <c r="AA121" s="186"/>
      <c r="AB121" s="186"/>
      <c r="AC121" s="186"/>
      <c r="AD121" s="186"/>
    </row>
    <row r="122" spans="1:30" s="214" customFormat="1" x14ac:dyDescent="0.25">
      <c r="A122" s="186"/>
      <c r="G122" s="227"/>
      <c r="AA122" s="186"/>
      <c r="AB122" s="186"/>
      <c r="AC122" s="186"/>
      <c r="AD122" s="186"/>
    </row>
    <row r="123" spans="1:30" s="214" customFormat="1" x14ac:dyDescent="0.25">
      <c r="A123" s="186"/>
      <c r="G123" s="227"/>
      <c r="AA123" s="186"/>
      <c r="AB123" s="186"/>
      <c r="AC123" s="186"/>
      <c r="AD123" s="186"/>
    </row>
    <row r="124" spans="1:30" s="214" customFormat="1" x14ac:dyDescent="0.25">
      <c r="A124" s="186"/>
      <c r="G124" s="227"/>
      <c r="AA124" s="186"/>
      <c r="AB124" s="186"/>
      <c r="AC124" s="186"/>
      <c r="AD124" s="186"/>
    </row>
    <row r="125" spans="1:30" s="214" customFormat="1" x14ac:dyDescent="0.25">
      <c r="A125" s="186"/>
      <c r="G125" s="227"/>
      <c r="AA125" s="186"/>
      <c r="AB125" s="186"/>
      <c r="AC125" s="186"/>
      <c r="AD125" s="186"/>
    </row>
    <row r="126" spans="1:30" s="214" customFormat="1" x14ac:dyDescent="0.25">
      <c r="A126" s="186"/>
      <c r="G126" s="227"/>
      <c r="AA126" s="186"/>
      <c r="AB126" s="186"/>
      <c r="AC126" s="186"/>
      <c r="AD126" s="186"/>
    </row>
    <row r="127" spans="1:30" s="214" customFormat="1" x14ac:dyDescent="0.25">
      <c r="A127" s="186"/>
      <c r="G127" s="227"/>
      <c r="AA127" s="186"/>
      <c r="AB127" s="186"/>
      <c r="AC127" s="186"/>
      <c r="AD127" s="186"/>
    </row>
    <row r="128" spans="1:30" s="214" customFormat="1" x14ac:dyDescent="0.25">
      <c r="A128" s="186"/>
      <c r="G128" s="227"/>
      <c r="AA128" s="186"/>
      <c r="AB128" s="186"/>
      <c r="AC128" s="186"/>
      <c r="AD128" s="186"/>
    </row>
    <row r="129" spans="1:30" s="214" customFormat="1" x14ac:dyDescent="0.25">
      <c r="A129" s="186"/>
      <c r="G129" s="227"/>
      <c r="AA129" s="186"/>
      <c r="AB129" s="186"/>
      <c r="AC129" s="186"/>
      <c r="AD129" s="186"/>
    </row>
    <row r="130" spans="1:30" s="214" customFormat="1" x14ac:dyDescent="0.25">
      <c r="A130" s="186"/>
      <c r="G130" s="227"/>
      <c r="AA130" s="186"/>
      <c r="AB130" s="186"/>
      <c r="AC130" s="186"/>
      <c r="AD130" s="186"/>
    </row>
    <row r="131" spans="1:30" s="214" customFormat="1" x14ac:dyDescent="0.25">
      <c r="A131" s="186"/>
      <c r="G131" s="227"/>
      <c r="AA131" s="186"/>
      <c r="AB131" s="186"/>
      <c r="AC131" s="186"/>
      <c r="AD131" s="186"/>
    </row>
    <row r="132" spans="1:30" s="214" customFormat="1" x14ac:dyDescent="0.25">
      <c r="A132" s="186"/>
      <c r="G132" s="227"/>
      <c r="AA132" s="186"/>
      <c r="AB132" s="186"/>
      <c r="AC132" s="186"/>
      <c r="AD132" s="186"/>
    </row>
    <row r="133" spans="1:30" s="214" customFormat="1" x14ac:dyDescent="0.25">
      <c r="A133" s="186"/>
      <c r="G133" s="227"/>
      <c r="AA133" s="186"/>
      <c r="AB133" s="186"/>
      <c r="AC133" s="186"/>
      <c r="AD133" s="186"/>
    </row>
    <row r="134" spans="1:30" s="214" customFormat="1" x14ac:dyDescent="0.25">
      <c r="A134" s="186"/>
      <c r="G134" s="227"/>
      <c r="AA134" s="186"/>
      <c r="AB134" s="186"/>
      <c r="AC134" s="186"/>
      <c r="AD134" s="186"/>
    </row>
    <row r="135" spans="1:30" s="214" customFormat="1" x14ac:dyDescent="0.25">
      <c r="A135" s="186"/>
      <c r="G135" s="227"/>
      <c r="AA135" s="186"/>
      <c r="AB135" s="186"/>
      <c r="AC135" s="186"/>
      <c r="AD135" s="186"/>
    </row>
    <row r="136" spans="1:30" s="214" customFormat="1" x14ac:dyDescent="0.25">
      <c r="A136" s="186"/>
      <c r="G136" s="227"/>
      <c r="AA136" s="186"/>
      <c r="AB136" s="186"/>
      <c r="AC136" s="186"/>
      <c r="AD136" s="186"/>
    </row>
    <row r="137" spans="1:30" s="214" customFormat="1" x14ac:dyDescent="0.25">
      <c r="A137" s="186"/>
      <c r="G137" s="227"/>
      <c r="AA137" s="186"/>
      <c r="AB137" s="186"/>
      <c r="AC137" s="186"/>
      <c r="AD137" s="186"/>
    </row>
    <row r="138" spans="1:30" s="214" customFormat="1" x14ac:dyDescent="0.25">
      <c r="A138" s="186"/>
      <c r="G138" s="227"/>
      <c r="AA138" s="186"/>
      <c r="AB138" s="186"/>
      <c r="AC138" s="186"/>
      <c r="AD138" s="186"/>
    </row>
    <row r="139" spans="1:30" s="214" customFormat="1" x14ac:dyDescent="0.25">
      <c r="A139" s="186"/>
      <c r="G139" s="227"/>
      <c r="AA139" s="186"/>
      <c r="AB139" s="186"/>
      <c r="AC139" s="186"/>
      <c r="AD139" s="186"/>
    </row>
    <row r="140" spans="1:30" s="214" customFormat="1" x14ac:dyDescent="0.25">
      <c r="A140" s="186"/>
      <c r="G140" s="227"/>
      <c r="AA140" s="186"/>
      <c r="AB140" s="186"/>
      <c r="AC140" s="186"/>
      <c r="AD140" s="186"/>
    </row>
  </sheetData>
  <sheetProtection password="C765" sheet="1" objects="1" scenarios="1" sort="0"/>
  <protectedRanges>
    <protectedRange sqref="E5:E8 G5:G8 I5:I8 M5:P7 J12:K17 J28:K33 J44:K49 I61:K68 G61:G68 G81:G92" name="Intervalo1" securityDescriptor="O:AOG:AOD:(A;;CC;;;AO)"/>
  </protectedRanges>
  <mergeCells count="49">
    <mergeCell ref="M3:P3"/>
    <mergeCell ref="H90:I90"/>
    <mergeCell ref="H91:I91"/>
    <mergeCell ref="H92:I92"/>
    <mergeCell ref="H85:I85"/>
    <mergeCell ref="H86:I86"/>
    <mergeCell ref="H87:I87"/>
    <mergeCell ref="H88:I88"/>
    <mergeCell ref="H89:I89"/>
    <mergeCell ref="H80:I80"/>
    <mergeCell ref="H81:I81"/>
    <mergeCell ref="H82:I82"/>
    <mergeCell ref="H83:I83"/>
    <mergeCell ref="H84:I84"/>
    <mergeCell ref="B59:K59"/>
    <mergeCell ref="F60:G60"/>
    <mergeCell ref="H60:I60"/>
    <mergeCell ref="J60:K60"/>
    <mergeCell ref="B51:K51"/>
    <mergeCell ref="J52:K52"/>
    <mergeCell ref="J53:K53"/>
    <mergeCell ref="J55:K55"/>
    <mergeCell ref="J54:K54"/>
    <mergeCell ref="J56:K56"/>
    <mergeCell ref="J40:K40"/>
    <mergeCell ref="J39:K39"/>
    <mergeCell ref="J38:K38"/>
    <mergeCell ref="B42:K42"/>
    <mergeCell ref="F43:G43"/>
    <mergeCell ref="H43:I43"/>
    <mergeCell ref="J43:K43"/>
    <mergeCell ref="J37:K37"/>
    <mergeCell ref="J20:K20"/>
    <mergeCell ref="J22:K22"/>
    <mergeCell ref="J21:K21"/>
    <mergeCell ref="J24:K24"/>
    <mergeCell ref="J23:K23"/>
    <mergeCell ref="B26:K26"/>
    <mergeCell ref="F27:G27"/>
    <mergeCell ref="H27:I27"/>
    <mergeCell ref="J27:K27"/>
    <mergeCell ref="B35:K35"/>
    <mergeCell ref="J36:K36"/>
    <mergeCell ref="B19:K19"/>
    <mergeCell ref="B1:K1"/>
    <mergeCell ref="B10:K10"/>
    <mergeCell ref="F11:G11"/>
    <mergeCell ref="H11:I11"/>
    <mergeCell ref="J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7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C116"/>
  <sheetViews>
    <sheetView zoomScale="80" zoomScaleNormal="80" workbookViewId="0">
      <selection activeCell="N21" sqref="N21"/>
    </sheetView>
  </sheetViews>
  <sheetFormatPr defaultRowHeight="18" x14ac:dyDescent="0.25"/>
  <cols>
    <col min="1" max="1" width="10.77734375" style="186" customWidth="1"/>
    <col min="2" max="2" width="13.77734375" style="252" customWidth="1"/>
    <col min="3" max="3" width="13.77734375" bestFit="1" customWidth="1"/>
    <col min="4" max="4" width="12.109375" customWidth="1"/>
    <col min="5" max="5" width="16.33203125" customWidth="1"/>
    <col min="6" max="6" width="6.77734375" customWidth="1"/>
    <col min="7" max="7" width="12.77734375" style="1" customWidth="1"/>
    <col min="8" max="8" width="6.77734375" customWidth="1"/>
    <col min="9" max="9" width="13.33203125" customWidth="1"/>
    <col min="10" max="11" width="4.77734375" customWidth="1"/>
    <col min="12" max="12" width="3.77734375" style="214" customWidth="1"/>
    <col min="13" max="14" width="12.77734375" style="214" customWidth="1"/>
    <col min="15" max="15" width="14.44140625" style="214" customWidth="1"/>
    <col min="16" max="16" width="12.77734375" style="214" customWidth="1"/>
    <col min="17" max="17" width="3.88671875" style="214" customWidth="1"/>
    <col min="18" max="18" width="3.5546875" style="214" hidden="1" customWidth="1"/>
    <col min="19" max="25" width="8.88671875" style="214" hidden="1" customWidth="1"/>
    <col min="26" max="26" width="0" style="214" hidden="1" customWidth="1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38" width="0" style="214" hidden="1" customWidth="1"/>
    <col min="39" max="55" width="8.88671875" style="214"/>
  </cols>
  <sheetData>
    <row r="1" spans="1:55" ht="24" customHeight="1" thickBot="1" x14ac:dyDescent="0.25">
      <c r="B1" s="552" t="s">
        <v>507</v>
      </c>
      <c r="C1" s="553"/>
      <c r="D1" s="553"/>
      <c r="E1" s="553"/>
      <c r="F1" s="553"/>
      <c r="G1" s="553"/>
      <c r="H1" s="553"/>
      <c r="I1" s="553"/>
      <c r="J1" s="553"/>
      <c r="K1" s="554"/>
      <c r="L1" s="184"/>
      <c r="M1" s="184"/>
      <c r="N1" s="184"/>
      <c r="O1" s="184"/>
      <c r="P1" s="184"/>
      <c r="Q1" s="185"/>
      <c r="R1" s="185"/>
    </row>
    <row r="2" spans="1:55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M2" s="110"/>
      <c r="N2" s="110"/>
      <c r="O2" s="110"/>
      <c r="P2" s="110"/>
      <c r="Q2" s="111"/>
      <c r="R2" s="111"/>
    </row>
    <row r="3" spans="1:55" ht="21" thickBot="1" x14ac:dyDescent="0.25">
      <c r="B3" s="248"/>
      <c r="C3" s="214"/>
      <c r="D3" s="214"/>
      <c r="E3" s="78" t="s">
        <v>20</v>
      </c>
      <c r="F3" s="73"/>
      <c r="G3" s="558" t="s">
        <v>21</v>
      </c>
      <c r="H3" s="558"/>
      <c r="I3" s="455"/>
      <c r="J3" s="454"/>
      <c r="K3" s="454"/>
      <c r="L3" s="67"/>
      <c r="M3" s="529" t="s">
        <v>346</v>
      </c>
      <c r="N3" s="529"/>
      <c r="O3" s="529"/>
      <c r="P3" s="529"/>
      <c r="Q3" s="112"/>
      <c r="R3" s="112"/>
    </row>
    <row r="4" spans="1:55" ht="19.5" thickBot="1" x14ac:dyDescent="0.25">
      <c r="B4" s="67"/>
      <c r="C4" s="214"/>
      <c r="D4" s="214"/>
      <c r="E4" s="259" t="s">
        <v>22</v>
      </c>
      <c r="F4" s="72"/>
      <c r="G4" s="559" t="s">
        <v>22</v>
      </c>
      <c r="H4" s="560"/>
      <c r="I4" s="463"/>
      <c r="J4" s="67"/>
      <c r="K4" s="67"/>
      <c r="L4" s="67"/>
      <c r="M4" s="254" t="s">
        <v>563</v>
      </c>
      <c r="N4" s="254" t="s">
        <v>506</v>
      </c>
      <c r="O4" s="254" t="s">
        <v>563</v>
      </c>
      <c r="P4" s="254" t="s">
        <v>506</v>
      </c>
      <c r="Q4" s="112"/>
      <c r="R4" s="112"/>
    </row>
    <row r="5" spans="1:55" x14ac:dyDescent="0.2">
      <c r="B5" s="249"/>
      <c r="C5" s="70">
        <v>1</v>
      </c>
      <c r="D5" s="214"/>
      <c r="E5" s="265" t="s">
        <v>565</v>
      </c>
      <c r="F5" s="454"/>
      <c r="G5" s="561" t="s">
        <v>564</v>
      </c>
      <c r="H5" s="561"/>
      <c r="I5" s="463"/>
      <c r="J5" s="67"/>
      <c r="K5" s="67"/>
      <c r="L5" s="67"/>
      <c r="M5" s="414">
        <v>1</v>
      </c>
      <c r="N5" s="503" t="s">
        <v>564</v>
      </c>
      <c r="O5" s="228" t="s">
        <v>561</v>
      </c>
      <c r="P5" s="504" t="s">
        <v>567</v>
      </c>
      <c r="Q5" s="112"/>
      <c r="R5" s="112"/>
    </row>
    <row r="6" spans="1:55" x14ac:dyDescent="0.2">
      <c r="B6" s="249"/>
      <c r="C6" s="69">
        <v>2</v>
      </c>
      <c r="D6" s="214"/>
      <c r="E6" s="266" t="s">
        <v>573</v>
      </c>
      <c r="F6" s="454"/>
      <c r="G6" s="555" t="s">
        <v>570</v>
      </c>
      <c r="H6" s="555"/>
      <c r="I6" s="463"/>
      <c r="J6" s="67"/>
      <c r="K6" s="67"/>
      <c r="L6" s="67"/>
      <c r="M6" s="502">
        <v>2</v>
      </c>
      <c r="N6" s="501" t="s">
        <v>565</v>
      </c>
      <c r="O6" s="229" t="s">
        <v>561</v>
      </c>
      <c r="P6" s="505" t="s">
        <v>568</v>
      </c>
      <c r="Q6" s="112"/>
      <c r="R6" s="112"/>
    </row>
    <row r="7" spans="1:55" ht="18.75" thickBot="1" x14ac:dyDescent="0.25">
      <c r="B7" s="249"/>
      <c r="C7" s="69">
        <v>3</v>
      </c>
      <c r="D7" s="214"/>
      <c r="E7" s="266" t="s">
        <v>568</v>
      </c>
      <c r="F7" s="454"/>
      <c r="G7" s="555" t="s">
        <v>567</v>
      </c>
      <c r="H7" s="555"/>
      <c r="I7" s="463"/>
      <c r="J7" s="67"/>
      <c r="K7" s="67"/>
      <c r="L7" s="67"/>
      <c r="M7" s="417">
        <v>3</v>
      </c>
      <c r="N7" s="416" t="s">
        <v>566</v>
      </c>
      <c r="O7" s="229" t="s">
        <v>561</v>
      </c>
      <c r="P7" s="505" t="s">
        <v>569</v>
      </c>
      <c r="Q7" s="112"/>
      <c r="R7" s="112"/>
      <c r="AA7" s="129"/>
      <c r="AB7" s="129"/>
      <c r="AC7" s="129"/>
      <c r="AD7" s="129"/>
      <c r="AE7" s="129"/>
      <c r="AF7" s="129"/>
      <c r="AG7" s="129"/>
    </row>
    <row r="8" spans="1:55" x14ac:dyDescent="0.2">
      <c r="B8" s="249"/>
      <c r="C8" s="69">
        <v>4</v>
      </c>
      <c r="D8" s="214"/>
      <c r="E8" s="266" t="s">
        <v>571</v>
      </c>
      <c r="F8" s="454"/>
      <c r="G8" s="555" t="s">
        <v>572</v>
      </c>
      <c r="H8" s="555"/>
      <c r="I8" s="463"/>
      <c r="J8" s="67"/>
      <c r="K8" s="67"/>
      <c r="L8" s="67"/>
      <c r="M8" s="67"/>
      <c r="O8" s="229" t="s">
        <v>561</v>
      </c>
      <c r="P8" s="505" t="s">
        <v>570</v>
      </c>
      <c r="Q8" s="112"/>
      <c r="R8" s="112"/>
      <c r="AA8" s="129"/>
      <c r="AB8" s="129"/>
      <c r="AC8" s="129"/>
      <c r="AD8" s="129"/>
      <c r="AE8" s="129"/>
      <c r="AF8" s="129"/>
      <c r="AG8" s="129"/>
    </row>
    <row r="9" spans="1:55" ht="18.75" thickBot="1" x14ac:dyDescent="0.25">
      <c r="B9" s="249"/>
      <c r="C9" s="68">
        <v>5</v>
      </c>
      <c r="D9" s="214"/>
      <c r="E9" s="266" t="s">
        <v>569</v>
      </c>
      <c r="F9" s="454"/>
      <c r="G9" s="555" t="s">
        <v>566</v>
      </c>
      <c r="H9" s="555"/>
      <c r="I9" s="463"/>
      <c r="J9" s="67"/>
      <c r="K9" s="67"/>
      <c r="L9" s="67"/>
      <c r="M9" s="67"/>
      <c r="O9" s="229" t="s">
        <v>561</v>
      </c>
      <c r="P9" s="505" t="s">
        <v>571</v>
      </c>
      <c r="Q9" s="112"/>
      <c r="R9" s="112"/>
      <c r="AA9" s="129"/>
      <c r="AB9" s="129"/>
      <c r="AC9" s="129"/>
      <c r="AD9" s="129"/>
      <c r="AE9" s="129"/>
      <c r="AF9" s="129"/>
      <c r="AG9" s="129"/>
    </row>
    <row r="10" spans="1:55" s="214" customFormat="1" ht="18.75" thickBot="1" x14ac:dyDescent="0.25">
      <c r="A10" s="18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O10" s="229" t="s">
        <v>561</v>
      </c>
      <c r="P10" s="505" t="s">
        <v>572</v>
      </c>
      <c r="Q10" s="112"/>
      <c r="R10" s="112"/>
      <c r="AA10" s="129"/>
      <c r="AB10" s="129"/>
      <c r="AC10" s="129"/>
      <c r="AD10" s="129"/>
      <c r="AE10" s="129"/>
      <c r="AF10" s="129"/>
      <c r="AG10" s="129"/>
      <c r="AI10" s="186"/>
      <c r="AJ10" s="186"/>
    </row>
    <row r="11" spans="1:55" ht="18.75" thickBot="1" x14ac:dyDescent="0.25">
      <c r="B11" s="525" t="s">
        <v>20</v>
      </c>
      <c r="C11" s="526"/>
      <c r="D11" s="526"/>
      <c r="E11" s="526"/>
      <c r="F11" s="526"/>
      <c r="G11" s="526"/>
      <c r="H11" s="526"/>
      <c r="I11" s="526"/>
      <c r="J11" s="526"/>
      <c r="K11" s="527"/>
      <c r="L11" s="67"/>
      <c r="M11" s="67"/>
      <c r="O11" s="230" t="s">
        <v>561</v>
      </c>
      <c r="P11" s="506" t="s">
        <v>573</v>
      </c>
      <c r="Q11" s="188"/>
      <c r="R11" s="189"/>
      <c r="AC11" s="129"/>
      <c r="AD11" s="129"/>
      <c r="AE11" s="129"/>
      <c r="AF11" s="129"/>
      <c r="AG11" s="129"/>
    </row>
    <row r="12" spans="1:55" s="37" customFormat="1" ht="18.75" customHeight="1" thickBot="1" x14ac:dyDescent="0.25">
      <c r="A12" s="67"/>
      <c r="B12" s="49" t="s">
        <v>19</v>
      </c>
      <c r="C12" s="449" t="s">
        <v>18</v>
      </c>
      <c r="D12" s="49" t="s">
        <v>17</v>
      </c>
      <c r="E12" s="448" t="s">
        <v>77</v>
      </c>
      <c r="F12" s="541" t="s">
        <v>16</v>
      </c>
      <c r="G12" s="538"/>
      <c r="H12" s="538" t="s">
        <v>15</v>
      </c>
      <c r="I12" s="539"/>
      <c r="J12" s="528" t="s">
        <v>14</v>
      </c>
      <c r="K12" s="523"/>
      <c r="L12" s="67"/>
      <c r="M12" s="67"/>
      <c r="O12" s="67"/>
      <c r="P12" s="67"/>
      <c r="Q12" s="67"/>
      <c r="R12" s="112"/>
      <c r="S12" s="67"/>
      <c r="T12" s="67"/>
      <c r="U12" s="67"/>
      <c r="V12" s="67"/>
      <c r="W12" s="67"/>
      <c r="X12" s="67"/>
      <c r="Y12" s="67"/>
      <c r="Z12" s="67"/>
      <c r="AA12" s="190" t="s">
        <v>53</v>
      </c>
      <c r="AB12" s="67" t="s">
        <v>70</v>
      </c>
      <c r="AC12" s="190" t="s">
        <v>54</v>
      </c>
      <c r="AD12" s="454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</row>
    <row r="13" spans="1:55" ht="18.75" customHeight="1" x14ac:dyDescent="0.25">
      <c r="B13" s="173">
        <v>42483</v>
      </c>
      <c r="C13" s="465" t="s">
        <v>311</v>
      </c>
      <c r="D13" s="32" t="s">
        <v>510</v>
      </c>
      <c r="E13" s="32" t="s">
        <v>508</v>
      </c>
      <c r="F13" s="60">
        <v>3</v>
      </c>
      <c r="G13" s="30" t="str">
        <f>E7</f>
        <v>NOVA3</v>
      </c>
      <c r="H13" s="59">
        <v>1</v>
      </c>
      <c r="I13" s="46" t="str">
        <f>E5</f>
        <v>AAUAv1</v>
      </c>
      <c r="J13" s="60"/>
      <c r="K13" s="46"/>
      <c r="L13" s="67"/>
      <c r="M13" s="67"/>
      <c r="R13" s="112"/>
      <c r="AA13" s="454" t="str">
        <f>IF(AND(J13=K13),"EMPATE",(IF(J13&gt;K13,G13,I13)))</f>
        <v>EMPATE</v>
      </c>
      <c r="AB13" s="446">
        <f>IF(AI13=AJ13,"EMPATE",)</f>
        <v>0</v>
      </c>
      <c r="AC13" s="454" t="str">
        <f>IF(AND(J13=K13),"EMPATE",(IF(J13&lt;K13,G13,I13)))</f>
        <v>EMPATE</v>
      </c>
      <c r="AD13" s="129"/>
      <c r="AI13" s="67" t="str">
        <f>IF(J13=K13,"EMPATE",)</f>
        <v>EMPATE</v>
      </c>
      <c r="AJ13" s="67" t="str">
        <f>IF(J13&lt;&gt;0,"EMPATE","vazio")</f>
        <v>vazio</v>
      </c>
    </row>
    <row r="14" spans="1:55" ht="18.75" customHeight="1" thickBot="1" x14ac:dyDescent="0.3">
      <c r="B14" s="251">
        <v>42483</v>
      </c>
      <c r="C14" s="466" t="s">
        <v>311</v>
      </c>
      <c r="D14" s="35" t="s">
        <v>511</v>
      </c>
      <c r="E14" s="28" t="s">
        <v>509</v>
      </c>
      <c r="F14" s="57">
        <v>4</v>
      </c>
      <c r="G14" s="26" t="str">
        <f>E8</f>
        <v>AEIST2</v>
      </c>
      <c r="H14" s="56">
        <v>5</v>
      </c>
      <c r="I14" s="43" t="str">
        <f>E9</f>
        <v>NOVA4</v>
      </c>
      <c r="J14" s="57"/>
      <c r="K14" s="43"/>
      <c r="L14" s="67"/>
      <c r="M14" s="67"/>
      <c r="R14" s="112"/>
      <c r="AA14" s="454" t="str">
        <f t="shared" ref="AA14:AA22" si="0">IF(AND(J14=K14),"EMPATE",(IF(J14&gt;K14,G14,I14)))</f>
        <v>EMPATE</v>
      </c>
      <c r="AB14" s="446">
        <f t="shared" ref="AB14:AB22" si="1">IF(AI14=AJ14,"EMPATE",)</f>
        <v>0</v>
      </c>
      <c r="AC14" s="454" t="str">
        <f t="shared" ref="AC14:AC22" si="2">IF(AND(J14=K14),"EMPATE",(IF(J14&lt;K14,G14,I14)))</f>
        <v>EMPATE</v>
      </c>
      <c r="AD14" s="129"/>
      <c r="AI14" s="67" t="str">
        <f t="shared" ref="AI14:AI22" si="3">IF(J14=K14,"EMPATE",)</f>
        <v>EMPATE</v>
      </c>
      <c r="AJ14" s="67" t="str">
        <f t="shared" ref="AJ14:AJ22" si="4">IF(J14&lt;&gt;0,"EMPATE","vazio")</f>
        <v>vazio</v>
      </c>
    </row>
    <row r="15" spans="1:55" ht="18.75" customHeight="1" x14ac:dyDescent="0.25">
      <c r="B15" s="251">
        <v>42483</v>
      </c>
      <c r="C15" s="33" t="s">
        <v>504</v>
      </c>
      <c r="D15" s="32" t="s">
        <v>512</v>
      </c>
      <c r="E15" s="178" t="s">
        <v>508</v>
      </c>
      <c r="F15" s="60">
        <v>2</v>
      </c>
      <c r="G15" s="30" t="str">
        <f>E6</f>
        <v>AAUAv3</v>
      </c>
      <c r="H15" s="59">
        <v>3</v>
      </c>
      <c r="I15" s="46" t="str">
        <f>E7</f>
        <v>NOVA3</v>
      </c>
      <c r="J15" s="60"/>
      <c r="K15" s="46"/>
      <c r="L15" s="67"/>
      <c r="M15" s="67"/>
      <c r="N15" s="67"/>
      <c r="R15" s="112"/>
      <c r="AA15" s="454" t="str">
        <f t="shared" si="0"/>
        <v>EMPATE</v>
      </c>
      <c r="AB15" s="446">
        <f t="shared" si="1"/>
        <v>0</v>
      </c>
      <c r="AC15" s="45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55" ht="18.75" customHeight="1" thickBot="1" x14ac:dyDescent="0.3">
      <c r="B16" s="251">
        <v>42483</v>
      </c>
      <c r="C16" s="29" t="s">
        <v>504</v>
      </c>
      <c r="D16" s="28" t="s">
        <v>513</v>
      </c>
      <c r="E16" s="471" t="s">
        <v>509</v>
      </c>
      <c r="F16" s="57">
        <v>1</v>
      </c>
      <c r="G16" s="26" t="str">
        <f>E5</f>
        <v>AAUAv1</v>
      </c>
      <c r="H16" s="56">
        <v>4</v>
      </c>
      <c r="I16" s="43" t="str">
        <f>E8</f>
        <v>AEIST2</v>
      </c>
      <c r="J16" s="57"/>
      <c r="K16" s="43"/>
      <c r="L16" s="67"/>
      <c r="M16" s="67"/>
      <c r="N16" s="67"/>
      <c r="R16" s="112"/>
      <c r="AA16" s="454" t="str">
        <f t="shared" si="0"/>
        <v>EMPATE</v>
      </c>
      <c r="AB16" s="446">
        <f t="shared" si="1"/>
        <v>0</v>
      </c>
      <c r="AC16" s="454" t="str">
        <f t="shared" si="2"/>
        <v>EMPATE</v>
      </c>
      <c r="AD16" s="129"/>
      <c r="AI16" s="67" t="str">
        <f t="shared" si="3"/>
        <v>EMPATE</v>
      </c>
      <c r="AJ16" s="67" t="str">
        <f t="shared" si="4"/>
        <v>vazio</v>
      </c>
    </row>
    <row r="17" spans="1:36" ht="18.75" customHeight="1" x14ac:dyDescent="0.25">
      <c r="B17" s="251">
        <v>42483</v>
      </c>
      <c r="C17" s="465" t="s">
        <v>531</v>
      </c>
      <c r="D17" s="32" t="s">
        <v>514</v>
      </c>
      <c r="E17" s="32" t="s">
        <v>509</v>
      </c>
      <c r="F17" s="60">
        <v>2</v>
      </c>
      <c r="G17" s="30" t="str">
        <f>E6</f>
        <v>AAUAv3</v>
      </c>
      <c r="H17" s="59">
        <v>5</v>
      </c>
      <c r="I17" s="46" t="str">
        <f>E9</f>
        <v>NOVA4</v>
      </c>
      <c r="J17" s="60"/>
      <c r="K17" s="46"/>
      <c r="L17" s="67"/>
      <c r="AA17" s="454" t="str">
        <f t="shared" si="0"/>
        <v>EMPATE</v>
      </c>
      <c r="AB17" s="446">
        <f t="shared" si="1"/>
        <v>0</v>
      </c>
      <c r="AC17" s="454" t="str">
        <f t="shared" si="2"/>
        <v>EMPATE</v>
      </c>
      <c r="AD17" s="129"/>
      <c r="AE17" s="129"/>
      <c r="AF17" s="129"/>
      <c r="AG17" s="190"/>
      <c r="AI17" s="67" t="str">
        <f t="shared" si="3"/>
        <v>EMPATE</v>
      </c>
      <c r="AJ17" s="67" t="str">
        <f t="shared" si="4"/>
        <v>vazio</v>
      </c>
    </row>
    <row r="18" spans="1:36" ht="18.75" customHeight="1" thickBot="1" x14ac:dyDescent="0.3">
      <c r="B18" s="251">
        <v>42483</v>
      </c>
      <c r="C18" s="466" t="s">
        <v>531</v>
      </c>
      <c r="D18" s="28" t="s">
        <v>515</v>
      </c>
      <c r="E18" s="28" t="s">
        <v>508</v>
      </c>
      <c r="F18" s="57">
        <v>3</v>
      </c>
      <c r="G18" s="26" t="str">
        <f>E7</f>
        <v>NOVA3</v>
      </c>
      <c r="H18" s="56">
        <v>4</v>
      </c>
      <c r="I18" s="43" t="str">
        <f>E8</f>
        <v>AEIST2</v>
      </c>
      <c r="J18" s="57"/>
      <c r="K18" s="43"/>
      <c r="L18" s="67"/>
      <c r="M18" s="67"/>
      <c r="N18" s="67"/>
      <c r="R18" s="112"/>
      <c r="AA18" s="454" t="str">
        <f t="shared" ref="AA18:AA21" si="5">IF(AND(J18=K18),"EMPATE",(IF(J18&gt;K18,G18,I18)))</f>
        <v>EMPATE</v>
      </c>
      <c r="AB18" s="446">
        <f t="shared" ref="AB18:AB21" si="6">IF(AI18=AJ18,"EMPATE",)</f>
        <v>0</v>
      </c>
      <c r="AC18" s="454" t="str">
        <f t="shared" ref="AC18:AC21" si="7">IF(AND(J18=K18),"EMPATE",(IF(J18&lt;K18,G18,I18)))</f>
        <v>EMPATE</v>
      </c>
      <c r="AD18" s="129"/>
      <c r="AI18" s="67" t="str">
        <f t="shared" ref="AI18:AI21" si="8">IF(J18=K18,"EMPATE",)</f>
        <v>EMPATE</v>
      </c>
      <c r="AJ18" s="67" t="str">
        <f t="shared" ref="AJ18:AJ21" si="9">IF(J18&lt;&gt;0,"EMPATE","vazio")</f>
        <v>vazio</v>
      </c>
    </row>
    <row r="19" spans="1:36" ht="18.75" customHeight="1" x14ac:dyDescent="0.25">
      <c r="B19" s="251">
        <v>42483</v>
      </c>
      <c r="C19" s="465" t="s">
        <v>312</v>
      </c>
      <c r="D19" s="32" t="s">
        <v>516</v>
      </c>
      <c r="E19" s="32" t="s">
        <v>509</v>
      </c>
      <c r="F19" s="60">
        <v>5</v>
      </c>
      <c r="G19" s="30" t="str">
        <f>E9</f>
        <v>NOVA4</v>
      </c>
      <c r="H19" s="59">
        <v>1</v>
      </c>
      <c r="I19" s="46" t="str">
        <f>E5</f>
        <v>AAUAv1</v>
      </c>
      <c r="J19" s="60"/>
      <c r="K19" s="46"/>
      <c r="L19" s="67"/>
      <c r="M19" s="67"/>
      <c r="N19" s="67"/>
      <c r="R19" s="112"/>
      <c r="AA19" s="454" t="str">
        <f t="shared" si="5"/>
        <v>EMPATE</v>
      </c>
      <c r="AB19" s="446">
        <f t="shared" si="6"/>
        <v>0</v>
      </c>
      <c r="AC19" s="454" t="str">
        <f t="shared" si="7"/>
        <v>EMPATE</v>
      </c>
      <c r="AD19" s="129"/>
      <c r="AI19" s="67" t="str">
        <f t="shared" si="8"/>
        <v>EMPATE</v>
      </c>
      <c r="AJ19" s="67" t="str">
        <f t="shared" si="9"/>
        <v>vazio</v>
      </c>
    </row>
    <row r="20" spans="1:36" ht="18.75" customHeight="1" thickBot="1" x14ac:dyDescent="0.3">
      <c r="B20" s="251">
        <v>42483</v>
      </c>
      <c r="C20" s="466" t="s">
        <v>312</v>
      </c>
      <c r="D20" s="28" t="s">
        <v>517</v>
      </c>
      <c r="E20" s="28" t="s">
        <v>508</v>
      </c>
      <c r="F20" s="57">
        <v>4</v>
      </c>
      <c r="G20" s="26" t="str">
        <f>E8</f>
        <v>AEIST2</v>
      </c>
      <c r="H20" s="56">
        <v>2</v>
      </c>
      <c r="I20" s="43" t="str">
        <f>E6</f>
        <v>AAUAv3</v>
      </c>
      <c r="J20" s="57"/>
      <c r="K20" s="43"/>
      <c r="L20" s="67"/>
      <c r="M20" s="67"/>
      <c r="N20" s="67"/>
      <c r="R20" s="112"/>
      <c r="AA20" s="454" t="str">
        <f t="shared" si="5"/>
        <v>EMPATE</v>
      </c>
      <c r="AB20" s="446">
        <f t="shared" si="6"/>
        <v>0</v>
      </c>
      <c r="AC20" s="454" t="str">
        <f t="shared" si="7"/>
        <v>EMPATE</v>
      </c>
      <c r="AD20" s="129"/>
      <c r="AI20" s="67" t="str">
        <f t="shared" si="8"/>
        <v>EMPATE</v>
      </c>
      <c r="AJ20" s="67" t="str">
        <f t="shared" si="9"/>
        <v>vazio</v>
      </c>
    </row>
    <row r="21" spans="1:36" ht="18.75" customHeight="1" x14ac:dyDescent="0.25">
      <c r="B21" s="251">
        <v>42483</v>
      </c>
      <c r="C21" s="468" t="s">
        <v>306</v>
      </c>
      <c r="D21" s="32" t="s">
        <v>518</v>
      </c>
      <c r="E21" s="32" t="s">
        <v>508</v>
      </c>
      <c r="F21" s="469">
        <v>5</v>
      </c>
      <c r="G21" s="40" t="str">
        <f>E9</f>
        <v>NOVA4</v>
      </c>
      <c r="H21" s="470">
        <v>3</v>
      </c>
      <c r="I21" s="38" t="str">
        <f>E7</f>
        <v>NOVA3</v>
      </c>
      <c r="J21" s="469"/>
      <c r="K21" s="38"/>
      <c r="L21" s="67"/>
      <c r="AA21" s="454" t="str">
        <f t="shared" si="5"/>
        <v>EMPATE</v>
      </c>
      <c r="AB21" s="446">
        <f t="shared" si="6"/>
        <v>0</v>
      </c>
      <c r="AC21" s="454" t="str">
        <f t="shared" si="7"/>
        <v>EMPATE</v>
      </c>
      <c r="AD21" s="129"/>
      <c r="AE21" s="129"/>
      <c r="AF21" s="129"/>
      <c r="AG21" s="190"/>
      <c r="AI21" s="67" t="str">
        <f t="shared" si="8"/>
        <v>EMPATE</v>
      </c>
      <c r="AJ21" s="67" t="str">
        <f t="shared" si="9"/>
        <v>vazio</v>
      </c>
    </row>
    <row r="22" spans="1:36" s="214" customFormat="1" ht="18.75" customHeight="1" thickBot="1" x14ac:dyDescent="0.3">
      <c r="A22" s="186"/>
      <c r="B22" s="174">
        <v>42483</v>
      </c>
      <c r="C22" s="466" t="s">
        <v>306</v>
      </c>
      <c r="D22" s="28" t="s">
        <v>519</v>
      </c>
      <c r="E22" s="28" t="s">
        <v>509</v>
      </c>
      <c r="F22" s="57">
        <v>1</v>
      </c>
      <c r="G22" s="26" t="str">
        <f>E5</f>
        <v>AAUAv1</v>
      </c>
      <c r="H22" s="56">
        <v>2</v>
      </c>
      <c r="I22" s="43" t="str">
        <f>E6</f>
        <v>AAUAv3</v>
      </c>
      <c r="J22" s="57"/>
      <c r="K22" s="43"/>
      <c r="L22" s="67"/>
      <c r="M22" s="67"/>
      <c r="N22" s="67"/>
      <c r="R22" s="454"/>
      <c r="AA22" s="454" t="str">
        <f t="shared" si="0"/>
        <v>EMPATE</v>
      </c>
      <c r="AB22" s="446">
        <f t="shared" si="1"/>
        <v>0</v>
      </c>
      <c r="AC22" s="454" t="str">
        <f t="shared" si="2"/>
        <v>EMPATE</v>
      </c>
      <c r="AD22" s="129"/>
      <c r="AE22" s="129"/>
      <c r="AF22" s="129"/>
      <c r="AG22" s="129"/>
      <c r="AI22" s="67" t="str">
        <f t="shared" si="3"/>
        <v>EMPATE</v>
      </c>
      <c r="AJ22" s="67" t="str">
        <f t="shared" si="4"/>
        <v>vazio</v>
      </c>
    </row>
    <row r="23" spans="1:36" s="214" customFormat="1" ht="18.75" customHeight="1" x14ac:dyDescent="0.25">
      <c r="A23" s="186"/>
      <c r="B23" s="467"/>
      <c r="C23" s="54"/>
      <c r="D23" s="51"/>
      <c r="E23" s="51"/>
      <c r="F23" s="25"/>
      <c r="G23" s="423"/>
      <c r="H23" s="464"/>
      <c r="I23" s="25"/>
      <c r="J23" s="51"/>
      <c r="K23" s="51"/>
      <c r="L23" s="67"/>
      <c r="M23" s="67"/>
      <c r="N23" s="67"/>
      <c r="R23" s="189"/>
      <c r="AA23" s="129"/>
      <c r="AB23" s="129"/>
      <c r="AC23" s="129"/>
      <c r="AD23" s="129"/>
      <c r="AE23" s="129"/>
      <c r="AF23" s="129"/>
      <c r="AG23" s="129"/>
      <c r="AI23" s="186"/>
      <c r="AJ23" s="186"/>
    </row>
    <row r="24" spans="1:36" s="23" customFormat="1" ht="18.75" customHeight="1" thickBot="1" x14ac:dyDescent="0.25">
      <c r="A24" s="129"/>
      <c r="B24" s="534" t="s">
        <v>13</v>
      </c>
      <c r="C24" s="534"/>
      <c r="D24" s="534"/>
      <c r="E24" s="534"/>
      <c r="F24" s="534"/>
      <c r="G24" s="534"/>
      <c r="H24" s="534"/>
      <c r="I24" s="534"/>
      <c r="J24" s="534"/>
      <c r="K24" s="534"/>
      <c r="L24" s="454"/>
      <c r="M24" s="454"/>
      <c r="N24" s="454"/>
      <c r="R24" s="454"/>
      <c r="AA24" s="129"/>
      <c r="AB24" s="129"/>
      <c r="AC24" s="129"/>
      <c r="AD24" s="129"/>
      <c r="AE24" s="129"/>
      <c r="AF24" s="129"/>
      <c r="AG24" s="129"/>
      <c r="AI24" s="129"/>
      <c r="AJ24" s="129"/>
    </row>
    <row r="25" spans="1:36" s="23" customFormat="1" ht="18.75" customHeight="1" thickBot="1" x14ac:dyDescent="0.25">
      <c r="A25" s="129"/>
      <c r="B25" s="121" t="s">
        <v>12</v>
      </c>
      <c r="C25" s="333" t="s">
        <v>11</v>
      </c>
      <c r="D25" s="451" t="s">
        <v>10</v>
      </c>
      <c r="E25" s="113" t="s">
        <v>9</v>
      </c>
      <c r="F25" s="452" t="s">
        <v>52</v>
      </c>
      <c r="G25" s="452" t="s">
        <v>8</v>
      </c>
      <c r="H25" s="122" t="s">
        <v>26</v>
      </c>
      <c r="I25" s="113" t="s">
        <v>27</v>
      </c>
      <c r="J25" s="123" t="s">
        <v>5</v>
      </c>
      <c r="K25" s="121" t="s">
        <v>4</v>
      </c>
      <c r="L25" s="454"/>
      <c r="M25" s="454"/>
      <c r="N25" s="454"/>
      <c r="R25" s="454"/>
      <c r="AA25" s="193" t="s">
        <v>71</v>
      </c>
      <c r="AB25" s="194" t="s">
        <v>72</v>
      </c>
      <c r="AC25" s="195" t="s">
        <v>73</v>
      </c>
      <c r="AD25" s="454"/>
      <c r="AE25" s="193" t="s">
        <v>74</v>
      </c>
      <c r="AF25" s="196" t="s">
        <v>75</v>
      </c>
      <c r="AG25" s="197" t="s">
        <v>76</v>
      </c>
      <c r="AI25" s="129"/>
      <c r="AJ25" s="129"/>
    </row>
    <row r="26" spans="1:36" s="214" customFormat="1" ht="18.75" customHeight="1" x14ac:dyDescent="0.2">
      <c r="A26" s="186"/>
      <c r="B26" s="16" t="s">
        <v>3</v>
      </c>
      <c r="C26" s="13" t="str">
        <f>E5</f>
        <v>AAUAv1</v>
      </c>
      <c r="D26" s="14">
        <f>E26+F26+G26</f>
        <v>0</v>
      </c>
      <c r="E26" s="136">
        <f>COUNTIFS($AA$13:$AA$22,C26)</f>
        <v>0</v>
      </c>
      <c r="F26" s="348">
        <f>AG26</f>
        <v>0</v>
      </c>
      <c r="G26" s="137">
        <f>COUNTIFS($AC$13:$AC$22,C26)</f>
        <v>0</v>
      </c>
      <c r="H26" s="15">
        <f>SUMIFS(K13:K22,I13:I22,C26)+SUMIFS(J13:J22,G13:G22,C26)</f>
        <v>0</v>
      </c>
      <c r="I26" s="115">
        <f>AC26</f>
        <v>0</v>
      </c>
      <c r="J26" s="16">
        <f>H26-I26</f>
        <v>0</v>
      </c>
      <c r="K26" s="13">
        <f>(E26*3)+(F26*2)+G26</f>
        <v>0</v>
      </c>
      <c r="L26" s="67"/>
      <c r="M26" s="67"/>
      <c r="N26" s="67"/>
      <c r="O26" s="67"/>
      <c r="P26" s="454"/>
      <c r="Q26" s="189"/>
      <c r="R26" s="189"/>
      <c r="AA26" s="155">
        <f>SUMIFS($J$13:$J$22,$G$13:$G$22,"&lt;&gt;B22",$I$13:$I$22,$C26)</f>
        <v>0</v>
      </c>
      <c r="AB26" s="198">
        <f>SUMIFS($K$13:$K$22,$I$13:$I$22,"&lt;&gt;B22",$G$13:$G$22,$C26)</f>
        <v>0</v>
      </c>
      <c r="AC26" s="199">
        <f>SUM(AA26:AB26)</f>
        <v>0</v>
      </c>
      <c r="AD26" s="190"/>
      <c r="AE26" s="133">
        <f>COUNTIFS($AB$13:$AB$22,"EMPATE",G13:G22,C26)</f>
        <v>0</v>
      </c>
      <c r="AF26" s="217">
        <f>COUNTIFS($AB$13:$AB$22,"EMPATE",I13:I22,C26)</f>
        <v>0</v>
      </c>
      <c r="AG26" s="218">
        <f>SUM(AE26:AF26)</f>
        <v>0</v>
      </c>
      <c r="AI26" s="186"/>
      <c r="AJ26" s="186"/>
    </row>
    <row r="27" spans="1:36" s="23" customFormat="1" ht="18.75" customHeight="1" x14ac:dyDescent="0.2">
      <c r="A27" s="129"/>
      <c r="B27" s="10" t="s">
        <v>2</v>
      </c>
      <c r="C27" s="7" t="str">
        <f t="shared" ref="C27:C30" si="10">E6</f>
        <v>AAUAv3</v>
      </c>
      <c r="D27" s="8">
        <f>E27+F27+G27</f>
        <v>0</v>
      </c>
      <c r="E27" s="139">
        <f>COUNTIFS($AA$13:$AA$22,C27)</f>
        <v>0</v>
      </c>
      <c r="F27" s="349">
        <f>AG27</f>
        <v>0</v>
      </c>
      <c r="G27" s="140">
        <f>COUNTIFS($AC$13:$AC$22,C27)</f>
        <v>0</v>
      </c>
      <c r="H27" s="9">
        <f>SUMIFS(K13:K22,I13:I22,C27)+SUMIFS(J13:J22,G13:G22,C27)</f>
        <v>0</v>
      </c>
      <c r="I27" s="116">
        <f>AC27</f>
        <v>0</v>
      </c>
      <c r="J27" s="10">
        <f>H27-I27</f>
        <v>0</v>
      </c>
      <c r="K27" s="7">
        <f t="shared" ref="K27:K30" si="11">(E27*3)+(F27*2)+G27</f>
        <v>0</v>
      </c>
      <c r="L27" s="454"/>
      <c r="M27" s="454"/>
      <c r="N27" s="454"/>
      <c r="R27" s="454"/>
      <c r="AA27" s="155">
        <f>SUMIFS($J$13:$J$22,$G$13:$G$22,"&lt;&gt;B21",$I$13:$I$22,$C27)</f>
        <v>0</v>
      </c>
      <c r="AB27" s="198">
        <f>SUMIFS($K$13:$K$22,$I$13:$I$22,"&lt;&gt;B21",$G$13:$G$22,$C27)</f>
        <v>0</v>
      </c>
      <c r="AC27" s="199">
        <f>SUM(AA27:AB27)</f>
        <v>0</v>
      </c>
      <c r="AD27" s="190"/>
      <c r="AE27" s="155">
        <f>COUNTIFS($AB$13:$AB$22,"EMPATE",G13:G22,C27)</f>
        <v>0</v>
      </c>
      <c r="AF27" s="215">
        <f>COUNTIFS($AB$13:$AB$22,"EMPATE",I13:I22,C27)</f>
        <v>0</v>
      </c>
      <c r="AG27" s="216">
        <f>SUM(AE27:AF27)</f>
        <v>0</v>
      </c>
      <c r="AI27" s="129"/>
      <c r="AJ27" s="129"/>
    </row>
    <row r="28" spans="1:36" s="214" customFormat="1" ht="18.75" customHeight="1" thickBot="1" x14ac:dyDescent="0.25">
      <c r="A28" s="186"/>
      <c r="B28" s="10" t="s">
        <v>1</v>
      </c>
      <c r="C28" s="7" t="str">
        <f t="shared" si="10"/>
        <v>NOVA3</v>
      </c>
      <c r="D28" s="8">
        <f>E28+F28+G28</f>
        <v>0</v>
      </c>
      <c r="E28" s="139">
        <f>COUNTIFS($AA$13:$AA$22,C28)</f>
        <v>0</v>
      </c>
      <c r="F28" s="349">
        <f>AG28</f>
        <v>0</v>
      </c>
      <c r="G28" s="140">
        <f>COUNTIFS($AC$13:$AC$22,C28)</f>
        <v>0</v>
      </c>
      <c r="H28" s="9">
        <f>SUMIFS(K13:K22,I13:I22,C28)+SUMIFS(J13:J22,G13:G22,C28)</f>
        <v>0</v>
      </c>
      <c r="I28" s="116">
        <f>AC28</f>
        <v>0</v>
      </c>
      <c r="J28" s="10">
        <f>H28-I28</f>
        <v>0</v>
      </c>
      <c r="K28" s="7">
        <f t="shared" si="11"/>
        <v>0</v>
      </c>
      <c r="L28" s="67"/>
      <c r="M28" s="67"/>
      <c r="N28" s="67"/>
      <c r="R28" s="189"/>
      <c r="AA28" s="204">
        <f>SUMIFS($J$13:$J$22,$G$13:$G$22,"&lt;&gt;B24",$I$13:$I$22,$C28)</f>
        <v>0</v>
      </c>
      <c r="AB28" s="205">
        <f>SUMIFS($K$13:$K$22,$I$13:$I$22,"&lt;&gt;B24",$G$13:$G$22,$C28)</f>
        <v>0</v>
      </c>
      <c r="AC28" s="206">
        <f>SUM(AA28:AB28)</f>
        <v>0</v>
      </c>
      <c r="AD28" s="190"/>
      <c r="AE28" s="134">
        <f>COUNTIFS($AB$13:$AB$22,"EMPATE",G13:G22,C28)</f>
        <v>0</v>
      </c>
      <c r="AF28" s="219">
        <f>COUNTIFS($AB$13:$AB$22,"EMPATE",I13:I22,C28)</f>
        <v>0</v>
      </c>
      <c r="AG28" s="220">
        <f>SUM(AE28:AF28)</f>
        <v>0</v>
      </c>
      <c r="AI28" s="186"/>
      <c r="AJ28" s="186"/>
    </row>
    <row r="29" spans="1:36" s="214" customFormat="1" ht="18.75" customHeight="1" x14ac:dyDescent="0.2">
      <c r="A29" s="186"/>
      <c r="B29" s="10" t="s">
        <v>0</v>
      </c>
      <c r="C29" s="7" t="str">
        <f t="shared" si="10"/>
        <v>AEIST2</v>
      </c>
      <c r="D29" s="8">
        <f t="shared" ref="D29" si="12">E29+F29+G29</f>
        <v>0</v>
      </c>
      <c r="E29" s="139">
        <f>COUNTIFS($AA$13:$AA$22,C29)</f>
        <v>0</v>
      </c>
      <c r="F29" s="349">
        <f>AG29</f>
        <v>0</v>
      </c>
      <c r="G29" s="140">
        <f>COUNTIFS($AC$13:$AC$22,C29)</f>
        <v>0</v>
      </c>
      <c r="H29" s="9">
        <f>SUMIFS(K13:K22,I13:I22,C29)+SUMIFS(J13:J22,G13:G22,C29)</f>
        <v>0</v>
      </c>
      <c r="I29" s="116">
        <f>AC29</f>
        <v>0</v>
      </c>
      <c r="J29" s="10">
        <f>H29-I29</f>
        <v>0</v>
      </c>
      <c r="K29" s="7">
        <f t="shared" si="11"/>
        <v>0</v>
      </c>
      <c r="L29" s="67"/>
      <c r="M29" s="67"/>
      <c r="N29" s="67"/>
      <c r="O29" s="67"/>
      <c r="P29" s="454"/>
      <c r="Q29" s="189"/>
      <c r="R29" s="189"/>
      <c r="AA29" s="155">
        <f>SUMIFS($J$13:$J$22,$G$13:$G$22,"&lt;&gt;B23",$I$13:$I$22,$C29)</f>
        <v>0</v>
      </c>
      <c r="AB29" s="198">
        <f>SUMIFS($K$13:$K$22,$I$13:$I$22,"&lt;&gt;B23",$G$13:$G$22,$C29)</f>
        <v>0</v>
      </c>
      <c r="AC29" s="199">
        <f t="shared" ref="AC29" si="13">SUM(AA29:AB29)</f>
        <v>0</v>
      </c>
      <c r="AD29" s="190"/>
      <c r="AE29" s="133">
        <f>COUNTIFS($AB$13:$AB$22,"EMPATE",G13:G22,C29)</f>
        <v>0</v>
      </c>
      <c r="AF29" s="217">
        <f>COUNTIFS($AB$13:$AB$22,"EMPATE",I13:I22,C29)</f>
        <v>0</v>
      </c>
      <c r="AG29" s="218">
        <f>SUM(AE29:AF29)</f>
        <v>0</v>
      </c>
      <c r="AI29" s="186"/>
      <c r="AJ29" s="186"/>
    </row>
    <row r="30" spans="1:36" s="214" customFormat="1" ht="18.75" customHeight="1" thickBot="1" x14ac:dyDescent="0.25">
      <c r="A30" s="186"/>
      <c r="B30" s="5" t="s">
        <v>50</v>
      </c>
      <c r="C30" s="2" t="str">
        <f t="shared" si="10"/>
        <v>NOVA4</v>
      </c>
      <c r="D30" s="3">
        <f t="shared" ref="D30" si="14">E30+F30+G30</f>
        <v>0</v>
      </c>
      <c r="E30" s="142">
        <f>COUNTIFS($AA$13:$AA$22,C30)</f>
        <v>0</v>
      </c>
      <c r="F30" s="350">
        <f>AG30</f>
        <v>0</v>
      </c>
      <c r="G30" s="143">
        <f>COUNTIFS($AC$13:$AC$22,C30)</f>
        <v>0</v>
      </c>
      <c r="H30" s="4">
        <f>SUMIFS(K13:K22,I13:I22,C30)+SUMIFS(J13:J22,G13:G22,C30)</f>
        <v>0</v>
      </c>
      <c r="I30" s="117">
        <f>AC30</f>
        <v>0</v>
      </c>
      <c r="J30" s="5">
        <f>H30-I30</f>
        <v>0</v>
      </c>
      <c r="K30" s="2">
        <f t="shared" si="11"/>
        <v>0</v>
      </c>
      <c r="L30" s="67"/>
      <c r="M30" s="67"/>
      <c r="N30" s="67"/>
      <c r="O30" s="67"/>
      <c r="P30" s="454"/>
      <c r="Q30" s="189"/>
      <c r="R30" s="189"/>
      <c r="AA30" s="155">
        <f>SUMIFS($J$13:$J$22,$G$13:$G$22,"&lt;&gt;B23",$I$13:$I$22,$C30)</f>
        <v>0</v>
      </c>
      <c r="AB30" s="198">
        <f>SUMIFS($K$13:$K$22,$I$13:$I$22,"&lt;&gt;B23",$G$13:$G$22,$C30)</f>
        <v>0</v>
      </c>
      <c r="AC30" s="199">
        <f>SUM(AA30:AB30)</f>
        <v>0</v>
      </c>
      <c r="AD30" s="190"/>
      <c r="AE30" s="133">
        <f>COUNTIFS($AB$13:$AB$22,"EMPATE",G13:G22,C30)</f>
        <v>0</v>
      </c>
      <c r="AF30" s="217">
        <f>COUNTIFS($AB$13:$AB$22,"EMPATE",I13:I22,C30)</f>
        <v>0</v>
      </c>
      <c r="AG30" s="218">
        <f>SUM(AE30:AF30)</f>
        <v>0</v>
      </c>
      <c r="AI30" s="186"/>
      <c r="AJ30" s="186"/>
    </row>
    <row r="31" spans="1:36" s="214" customFormat="1" ht="18.75" customHeight="1" thickBot="1" x14ac:dyDescent="0.3">
      <c r="A31" s="186"/>
      <c r="B31" s="249"/>
      <c r="G31" s="227"/>
      <c r="AA31" s="129"/>
      <c r="AB31" s="129"/>
      <c r="AC31" s="129"/>
      <c r="AD31" s="129"/>
      <c r="AE31" s="129"/>
      <c r="AF31" s="129"/>
      <c r="AG31" s="186"/>
      <c r="AI31" s="186"/>
      <c r="AJ31" s="186"/>
    </row>
    <row r="32" spans="1:36" s="214" customFormat="1" ht="18.75" customHeight="1" thickBot="1" x14ac:dyDescent="0.25">
      <c r="A32" s="186"/>
      <c r="B32" s="525" t="s">
        <v>21</v>
      </c>
      <c r="C32" s="526"/>
      <c r="D32" s="526"/>
      <c r="E32" s="526"/>
      <c r="F32" s="526"/>
      <c r="G32" s="526"/>
      <c r="H32" s="526"/>
      <c r="I32" s="526"/>
      <c r="J32" s="526"/>
      <c r="K32" s="527"/>
      <c r="AA32" s="129"/>
      <c r="AB32" s="129"/>
      <c r="AC32" s="129"/>
      <c r="AD32" s="129"/>
      <c r="AE32" s="129"/>
      <c r="AF32" s="129"/>
      <c r="AG32" s="186"/>
      <c r="AI32" s="186"/>
      <c r="AJ32" s="186"/>
    </row>
    <row r="33" spans="1:36" s="214" customFormat="1" ht="18.75" customHeight="1" thickBot="1" x14ac:dyDescent="0.25">
      <c r="A33" s="186"/>
      <c r="B33" s="66" t="s">
        <v>19</v>
      </c>
      <c r="C33" s="449" t="s">
        <v>18</v>
      </c>
      <c r="D33" s="49" t="s">
        <v>17</v>
      </c>
      <c r="E33" s="448" t="s">
        <v>77</v>
      </c>
      <c r="F33" s="519" t="s">
        <v>16</v>
      </c>
      <c r="G33" s="520"/>
      <c r="H33" s="520" t="s">
        <v>15</v>
      </c>
      <c r="I33" s="521"/>
      <c r="J33" s="528" t="s">
        <v>14</v>
      </c>
      <c r="K33" s="523"/>
      <c r="AA33" s="190" t="s">
        <v>53</v>
      </c>
      <c r="AB33" s="446" t="s">
        <v>70</v>
      </c>
      <c r="AC33" s="190" t="s">
        <v>54</v>
      </c>
      <c r="AD33" s="129"/>
      <c r="AE33" s="129"/>
      <c r="AF33" s="129"/>
      <c r="AG33" s="186"/>
      <c r="AI33" s="186"/>
      <c r="AJ33" s="186"/>
    </row>
    <row r="34" spans="1:36" s="214" customFormat="1" ht="18.75" customHeight="1" x14ac:dyDescent="0.25">
      <c r="A34" s="186"/>
      <c r="B34" s="173">
        <v>42483</v>
      </c>
      <c r="C34" s="48" t="s">
        <v>530</v>
      </c>
      <c r="D34" s="32" t="s">
        <v>520</v>
      </c>
      <c r="E34" s="32" t="s">
        <v>508</v>
      </c>
      <c r="F34" s="60">
        <v>3</v>
      </c>
      <c r="G34" s="30" t="str">
        <f>G7</f>
        <v>NOVA2</v>
      </c>
      <c r="H34" s="59">
        <v>1</v>
      </c>
      <c r="I34" s="46" t="str">
        <f>G5</f>
        <v>NOVA1</v>
      </c>
      <c r="J34" s="47"/>
      <c r="K34" s="46"/>
      <c r="AA34" s="454" t="str">
        <f>IF(AND(J34=K34),"EMPATE",(IF(J34&gt;K34,G34,I34)))</f>
        <v>EMPATE</v>
      </c>
      <c r="AB34" s="446">
        <f>IF(AI34=AJ34,"EMPATE",)</f>
        <v>0</v>
      </c>
      <c r="AC34" s="454" t="str">
        <f>IF(AND(J34=K34),"EMPATE",(IF(J34&lt;K34,G34,I34)))</f>
        <v>EMPATE</v>
      </c>
      <c r="AD34" s="186"/>
      <c r="AE34" s="186"/>
      <c r="AF34" s="186"/>
      <c r="AG34" s="186"/>
      <c r="AI34" s="67" t="str">
        <f>IF(J34=K34,"EMPATE",)</f>
        <v>EMPATE</v>
      </c>
      <c r="AJ34" s="67" t="str">
        <f>IF(J34&lt;&gt;0,"EMPATE","vazio")</f>
        <v>vazio</v>
      </c>
    </row>
    <row r="35" spans="1:36" s="214" customFormat="1" ht="18.75" customHeight="1" thickBot="1" x14ac:dyDescent="0.3">
      <c r="A35" s="186"/>
      <c r="B35" s="251">
        <v>42483</v>
      </c>
      <c r="C35" s="45" t="s">
        <v>530</v>
      </c>
      <c r="D35" s="35" t="s">
        <v>521</v>
      </c>
      <c r="E35" s="28" t="s">
        <v>509</v>
      </c>
      <c r="F35" s="57">
        <v>4</v>
      </c>
      <c r="G35" s="26" t="str">
        <f>G8</f>
        <v>AAUAv2</v>
      </c>
      <c r="H35" s="56">
        <v>5</v>
      </c>
      <c r="I35" s="43" t="str">
        <f>G9</f>
        <v>AEIST1</v>
      </c>
      <c r="J35" s="62"/>
      <c r="K35" s="61"/>
      <c r="AA35" s="454" t="str">
        <f t="shared" ref="AA35:AA43" si="15">IF(AND(J35=K35),"EMPATE",(IF(J35&gt;K35,G35,I35)))</f>
        <v>EMPATE</v>
      </c>
      <c r="AB35" s="446">
        <f t="shared" ref="AB35:AB43" si="16">IF(AI35=AJ35,"EMPATE",)</f>
        <v>0</v>
      </c>
      <c r="AC35" s="454" t="str">
        <f t="shared" ref="AC35:AC43" si="17">IF(AND(J35=K35),"EMPATE",(IF(J35&lt;K35,G35,I35)))</f>
        <v>EMPATE</v>
      </c>
      <c r="AD35" s="186"/>
      <c r="AE35" s="186"/>
      <c r="AF35" s="186"/>
      <c r="AG35" s="186"/>
      <c r="AI35" s="67" t="str">
        <f t="shared" ref="AI35:AI43" si="18">IF(J35=K35,"EMPATE",)</f>
        <v>EMPATE</v>
      </c>
      <c r="AJ35" s="67" t="str">
        <f>IF(J35&lt;&gt;0,"EMPATE","vazio")</f>
        <v>vazio</v>
      </c>
    </row>
    <row r="36" spans="1:36" s="214" customFormat="1" ht="18.75" customHeight="1" x14ac:dyDescent="0.25">
      <c r="A36" s="186"/>
      <c r="B36" s="251">
        <v>42483</v>
      </c>
      <c r="C36" s="42" t="s">
        <v>452</v>
      </c>
      <c r="D36" s="32" t="s">
        <v>522</v>
      </c>
      <c r="E36" s="32" t="s">
        <v>508</v>
      </c>
      <c r="F36" s="60">
        <v>2</v>
      </c>
      <c r="G36" s="30" t="str">
        <f>G6</f>
        <v>NOVA5</v>
      </c>
      <c r="H36" s="59">
        <v>3</v>
      </c>
      <c r="I36" s="46" t="str">
        <f>G7</f>
        <v>NOVA2</v>
      </c>
      <c r="J36" s="47"/>
      <c r="K36" s="46"/>
      <c r="AA36" s="454" t="str">
        <f t="shared" si="15"/>
        <v>EMPATE</v>
      </c>
      <c r="AB36" s="446">
        <f t="shared" si="16"/>
        <v>0</v>
      </c>
      <c r="AC36" s="454" t="str">
        <f>IF(AND(J36=K36),"EMPATE",(IF(J36&lt;K36,G36,I36)))</f>
        <v>EMPATE</v>
      </c>
      <c r="AD36" s="186"/>
      <c r="AE36" s="186"/>
      <c r="AF36" s="186"/>
      <c r="AG36" s="186"/>
      <c r="AI36" s="67" t="str">
        <f t="shared" si="18"/>
        <v>EMPATE</v>
      </c>
      <c r="AJ36" s="67" t="str">
        <f t="shared" ref="AJ36:AJ43" si="19">IF(J36&lt;&gt;0,"EMPATE","vazio")</f>
        <v>vazio</v>
      </c>
    </row>
    <row r="37" spans="1:36" s="214" customFormat="1" ht="18.75" customHeight="1" thickBot="1" x14ac:dyDescent="0.3">
      <c r="A37" s="186"/>
      <c r="B37" s="251">
        <v>42483</v>
      </c>
      <c r="C37" s="36" t="s">
        <v>452</v>
      </c>
      <c r="D37" s="28" t="s">
        <v>523</v>
      </c>
      <c r="E37" s="28" t="s">
        <v>509</v>
      </c>
      <c r="F37" s="57">
        <v>1</v>
      </c>
      <c r="G37" s="26" t="str">
        <f>G5</f>
        <v>NOVA1</v>
      </c>
      <c r="H37" s="56">
        <v>4</v>
      </c>
      <c r="I37" s="43" t="str">
        <f>G8</f>
        <v>AAUAv2</v>
      </c>
      <c r="J37" s="44"/>
      <c r="K37" s="43"/>
      <c r="AA37" s="454" t="str">
        <f t="shared" si="15"/>
        <v>EMPATE</v>
      </c>
      <c r="AB37" s="446">
        <f t="shared" si="16"/>
        <v>0</v>
      </c>
      <c r="AC37" s="454" t="str">
        <f t="shared" si="17"/>
        <v>EMPATE</v>
      </c>
      <c r="AD37" s="186"/>
      <c r="AE37" s="186"/>
      <c r="AF37" s="186"/>
      <c r="AG37" s="186"/>
      <c r="AI37" s="67" t="str">
        <f t="shared" si="18"/>
        <v>EMPATE</v>
      </c>
      <c r="AJ37" s="67" t="str">
        <f t="shared" si="19"/>
        <v>vazio</v>
      </c>
    </row>
    <row r="38" spans="1:36" s="214" customFormat="1" ht="18.75" customHeight="1" x14ac:dyDescent="0.25">
      <c r="A38" s="186"/>
      <c r="B38" s="251">
        <v>42483</v>
      </c>
      <c r="C38" s="33" t="s">
        <v>314</v>
      </c>
      <c r="D38" s="32" t="s">
        <v>524</v>
      </c>
      <c r="E38" s="32" t="s">
        <v>509</v>
      </c>
      <c r="F38" s="60">
        <v>2</v>
      </c>
      <c r="G38" s="30" t="str">
        <f>G6</f>
        <v>NOVA5</v>
      </c>
      <c r="H38" s="59">
        <v>5</v>
      </c>
      <c r="I38" s="46" t="str">
        <f>G9</f>
        <v>AEIST1</v>
      </c>
      <c r="J38" s="375"/>
      <c r="K38" s="46"/>
      <c r="AA38" s="454" t="str">
        <f t="shared" si="15"/>
        <v>EMPATE</v>
      </c>
      <c r="AB38" s="446">
        <f t="shared" si="16"/>
        <v>0</v>
      </c>
      <c r="AC38" s="454" t="str">
        <f t="shared" si="17"/>
        <v>EMPATE</v>
      </c>
      <c r="AD38" s="186"/>
      <c r="AE38" s="186"/>
      <c r="AF38" s="186"/>
      <c r="AG38" s="186"/>
      <c r="AI38" s="67" t="str">
        <f t="shared" si="18"/>
        <v>EMPATE</v>
      </c>
      <c r="AJ38" s="67" t="str">
        <f t="shared" si="19"/>
        <v>vazio</v>
      </c>
    </row>
    <row r="39" spans="1:36" s="214" customFormat="1" ht="18.75" customHeight="1" thickBot="1" x14ac:dyDescent="0.3">
      <c r="A39" s="186"/>
      <c r="B39" s="251">
        <v>42483</v>
      </c>
      <c r="C39" s="45" t="s">
        <v>314</v>
      </c>
      <c r="D39" s="28" t="s">
        <v>525</v>
      </c>
      <c r="E39" s="28" t="s">
        <v>508</v>
      </c>
      <c r="F39" s="57">
        <v>3</v>
      </c>
      <c r="G39" s="26" t="str">
        <f>G7</f>
        <v>NOVA2</v>
      </c>
      <c r="H39" s="56">
        <v>4</v>
      </c>
      <c r="I39" s="43" t="str">
        <f>G8</f>
        <v>AAUAv2</v>
      </c>
      <c r="J39" s="62"/>
      <c r="K39" s="61"/>
      <c r="AA39" s="454" t="str">
        <f t="shared" ref="AA39:AA42" si="20">IF(AND(J39=K39),"EMPATE",(IF(J39&gt;K39,G39,I39)))</f>
        <v>EMPATE</v>
      </c>
      <c r="AB39" s="446">
        <f t="shared" ref="AB39:AB42" si="21">IF(AI39=AJ39,"EMPATE",)</f>
        <v>0</v>
      </c>
      <c r="AC39" s="454" t="str">
        <f t="shared" ref="AC39" si="22">IF(AND(J39=K39),"EMPATE",(IF(J39&lt;K39,G39,I39)))</f>
        <v>EMPATE</v>
      </c>
      <c r="AD39" s="186"/>
      <c r="AE39" s="186"/>
      <c r="AF39" s="186"/>
      <c r="AG39" s="186"/>
      <c r="AI39" s="67" t="str">
        <f t="shared" ref="AI39:AI42" si="23">IF(J39=K39,"EMPATE",)</f>
        <v>EMPATE</v>
      </c>
      <c r="AJ39" s="67" t="str">
        <f>IF(J39&lt;&gt;0,"EMPATE","vazio")</f>
        <v>vazio</v>
      </c>
    </row>
    <row r="40" spans="1:36" s="214" customFormat="1" ht="18.75" customHeight="1" x14ac:dyDescent="0.25">
      <c r="A40" s="186"/>
      <c r="B40" s="251">
        <v>42483</v>
      </c>
      <c r="C40" s="42" t="s">
        <v>533</v>
      </c>
      <c r="D40" s="32" t="s">
        <v>526</v>
      </c>
      <c r="E40" s="32" t="s">
        <v>509</v>
      </c>
      <c r="F40" s="60">
        <v>5</v>
      </c>
      <c r="G40" s="30" t="str">
        <f>G9</f>
        <v>AEIST1</v>
      </c>
      <c r="H40" s="59">
        <v>1</v>
      </c>
      <c r="I40" s="46" t="str">
        <f>G5</f>
        <v>NOVA1</v>
      </c>
      <c r="J40" s="47"/>
      <c r="K40" s="46"/>
      <c r="AA40" s="454" t="str">
        <f t="shared" si="20"/>
        <v>EMPATE</v>
      </c>
      <c r="AB40" s="446">
        <f t="shared" si="21"/>
        <v>0</v>
      </c>
      <c r="AC40" s="454" t="str">
        <f>IF(AND(J40=K40),"EMPATE",(IF(J40&lt;K40,G40,I40)))</f>
        <v>EMPATE</v>
      </c>
      <c r="AD40" s="186"/>
      <c r="AE40" s="186"/>
      <c r="AF40" s="186"/>
      <c r="AG40" s="186"/>
      <c r="AI40" s="67" t="str">
        <f t="shared" si="23"/>
        <v>EMPATE</v>
      </c>
      <c r="AJ40" s="67" t="str">
        <f t="shared" ref="AJ40:AJ42" si="24">IF(J40&lt;&gt;0,"EMPATE","vazio")</f>
        <v>vazio</v>
      </c>
    </row>
    <row r="41" spans="1:36" s="214" customFormat="1" ht="18.75" customHeight="1" thickBot="1" x14ac:dyDescent="0.3">
      <c r="A41" s="186"/>
      <c r="B41" s="251">
        <v>42483</v>
      </c>
      <c r="C41" s="36" t="s">
        <v>533</v>
      </c>
      <c r="D41" s="28" t="s">
        <v>527</v>
      </c>
      <c r="E41" s="28" t="s">
        <v>508</v>
      </c>
      <c r="F41" s="57">
        <v>4</v>
      </c>
      <c r="G41" s="26" t="str">
        <f>G8</f>
        <v>AAUAv2</v>
      </c>
      <c r="H41" s="56">
        <v>2</v>
      </c>
      <c r="I41" s="43" t="str">
        <f>G6</f>
        <v>NOVA5</v>
      </c>
      <c r="J41" s="44"/>
      <c r="K41" s="43"/>
      <c r="AA41" s="454" t="str">
        <f t="shared" si="20"/>
        <v>EMPATE</v>
      </c>
      <c r="AB41" s="446">
        <f t="shared" si="21"/>
        <v>0</v>
      </c>
      <c r="AC41" s="454" t="str">
        <f t="shared" ref="AC41:AC42" si="25">IF(AND(J41=K41),"EMPATE",(IF(J41&lt;K41,G41,I41)))</f>
        <v>EMPATE</v>
      </c>
      <c r="AD41" s="186"/>
      <c r="AE41" s="186"/>
      <c r="AF41" s="186"/>
      <c r="AG41" s="186"/>
      <c r="AI41" s="67" t="str">
        <f t="shared" si="23"/>
        <v>EMPATE</v>
      </c>
      <c r="AJ41" s="67" t="str">
        <f t="shared" si="24"/>
        <v>vazio</v>
      </c>
    </row>
    <row r="42" spans="1:36" s="214" customFormat="1" ht="18.75" customHeight="1" x14ac:dyDescent="0.25">
      <c r="A42" s="186"/>
      <c r="B42" s="251">
        <v>42483</v>
      </c>
      <c r="C42" s="33" t="s">
        <v>532</v>
      </c>
      <c r="D42" s="32" t="s">
        <v>528</v>
      </c>
      <c r="E42" s="32" t="s">
        <v>508</v>
      </c>
      <c r="F42" s="469">
        <v>5</v>
      </c>
      <c r="G42" s="40" t="str">
        <f>G9</f>
        <v>AEIST1</v>
      </c>
      <c r="H42" s="470">
        <v>3</v>
      </c>
      <c r="I42" s="38" t="str">
        <f>G7</f>
        <v>NOVA2</v>
      </c>
      <c r="J42" s="375"/>
      <c r="K42" s="46"/>
      <c r="AA42" s="454" t="str">
        <f t="shared" si="20"/>
        <v>EMPATE</v>
      </c>
      <c r="AB42" s="446">
        <f t="shared" si="21"/>
        <v>0</v>
      </c>
      <c r="AC42" s="454" t="str">
        <f t="shared" si="25"/>
        <v>EMPATE</v>
      </c>
      <c r="AD42" s="186"/>
      <c r="AE42" s="186"/>
      <c r="AF42" s="186"/>
      <c r="AG42" s="186"/>
      <c r="AI42" s="67" t="str">
        <f t="shared" si="23"/>
        <v>EMPATE</v>
      </c>
      <c r="AJ42" s="67" t="str">
        <f t="shared" si="24"/>
        <v>vazio</v>
      </c>
    </row>
    <row r="43" spans="1:36" s="214" customFormat="1" ht="18.75" customHeight="1" thickBot="1" x14ac:dyDescent="0.3">
      <c r="A43" s="186"/>
      <c r="B43" s="174">
        <v>42483</v>
      </c>
      <c r="C43" s="29" t="s">
        <v>532</v>
      </c>
      <c r="D43" s="28" t="s">
        <v>529</v>
      </c>
      <c r="E43" s="28" t="s">
        <v>509</v>
      </c>
      <c r="F43" s="57">
        <v>1</v>
      </c>
      <c r="G43" s="26" t="str">
        <f>G5</f>
        <v>NOVA1</v>
      </c>
      <c r="H43" s="56">
        <v>2</v>
      </c>
      <c r="I43" s="43" t="str">
        <f>G6</f>
        <v>NOVA5</v>
      </c>
      <c r="J43" s="44"/>
      <c r="K43" s="43"/>
      <c r="AA43" s="454" t="str">
        <f t="shared" si="15"/>
        <v>EMPATE</v>
      </c>
      <c r="AB43" s="446">
        <f t="shared" si="16"/>
        <v>0</v>
      </c>
      <c r="AC43" s="454" t="str">
        <f t="shared" si="17"/>
        <v>EMPATE</v>
      </c>
      <c r="AD43" s="186"/>
      <c r="AE43" s="186"/>
      <c r="AF43" s="186"/>
      <c r="AG43" s="186"/>
      <c r="AI43" s="67" t="str">
        <f t="shared" si="18"/>
        <v>EMPATE</v>
      </c>
      <c r="AJ43" s="67" t="str">
        <f t="shared" si="19"/>
        <v>vazio</v>
      </c>
    </row>
    <row r="44" spans="1:36" s="214" customFormat="1" ht="18.75" customHeight="1" x14ac:dyDescent="0.25">
      <c r="A44" s="186"/>
      <c r="B44" s="250"/>
      <c r="C44" s="54"/>
      <c r="D44" s="51"/>
      <c r="E44" s="51"/>
      <c r="F44" s="51"/>
      <c r="G44" s="226"/>
      <c r="H44" s="52"/>
      <c r="I44" s="51"/>
      <c r="J44" s="51"/>
      <c r="K44" s="51"/>
      <c r="AA44" s="186"/>
      <c r="AB44" s="186"/>
      <c r="AC44" s="186"/>
      <c r="AD44" s="186"/>
      <c r="AE44" s="186"/>
      <c r="AF44" s="186"/>
      <c r="AG44" s="186"/>
      <c r="AI44" s="186"/>
      <c r="AJ44" s="186"/>
    </row>
    <row r="45" spans="1:36" s="214" customFormat="1" ht="18.75" customHeight="1" thickBot="1" x14ac:dyDescent="0.25">
      <c r="A45" s="186"/>
      <c r="B45" s="534" t="s">
        <v>13</v>
      </c>
      <c r="C45" s="534"/>
      <c r="D45" s="534"/>
      <c r="E45" s="534"/>
      <c r="F45" s="534"/>
      <c r="G45" s="534"/>
      <c r="H45" s="534"/>
      <c r="I45" s="534"/>
      <c r="J45" s="534"/>
      <c r="K45" s="534"/>
      <c r="AA45" s="186"/>
      <c r="AB45" s="186"/>
      <c r="AC45" s="186"/>
      <c r="AD45" s="186"/>
      <c r="AE45" s="186"/>
      <c r="AF45" s="186"/>
      <c r="AG45" s="186"/>
      <c r="AI45" s="186"/>
      <c r="AJ45" s="186"/>
    </row>
    <row r="46" spans="1:36" s="214" customFormat="1" ht="18.75" customHeight="1" thickBot="1" x14ac:dyDescent="0.25">
      <c r="A46" s="186"/>
      <c r="B46" s="121" t="s">
        <v>12</v>
      </c>
      <c r="C46" s="333" t="s">
        <v>11</v>
      </c>
      <c r="D46" s="451" t="s">
        <v>10</v>
      </c>
      <c r="E46" s="113" t="s">
        <v>9</v>
      </c>
      <c r="F46" s="452" t="s">
        <v>52</v>
      </c>
      <c r="G46" s="452" t="s">
        <v>8</v>
      </c>
      <c r="H46" s="122" t="s">
        <v>26</v>
      </c>
      <c r="I46" s="113" t="s">
        <v>27</v>
      </c>
      <c r="J46" s="123" t="s">
        <v>5</v>
      </c>
      <c r="K46" s="121" t="s">
        <v>4</v>
      </c>
      <c r="AA46" s="193" t="s">
        <v>71</v>
      </c>
      <c r="AB46" s="194" t="s">
        <v>72</v>
      </c>
      <c r="AC46" s="195" t="s">
        <v>73</v>
      </c>
      <c r="AD46" s="454"/>
      <c r="AE46" s="193" t="s">
        <v>74</v>
      </c>
      <c r="AF46" s="196" t="s">
        <v>75</v>
      </c>
      <c r="AG46" s="197" t="s">
        <v>76</v>
      </c>
      <c r="AI46" s="186"/>
      <c r="AJ46" s="186"/>
    </row>
    <row r="47" spans="1:36" s="214" customFormat="1" ht="18.75" customHeight="1" thickBot="1" x14ac:dyDescent="0.25">
      <c r="A47" s="186"/>
      <c r="B47" s="16" t="s">
        <v>3</v>
      </c>
      <c r="C47" s="13" t="str">
        <f>G5</f>
        <v>NOVA1</v>
      </c>
      <c r="D47" s="16">
        <f>E47+F47+G47</f>
        <v>0</v>
      </c>
      <c r="E47" s="136">
        <f>COUNTIFS($AA$34:$AA$43,C47)</f>
        <v>0</v>
      </c>
      <c r="F47" s="348">
        <f>AG47</f>
        <v>0</v>
      </c>
      <c r="G47" s="137">
        <f>COUNTIFS($AC$34:$AC$43,C47)</f>
        <v>0</v>
      </c>
      <c r="H47" s="15">
        <f>SUMIFS(K34:K43,I34:I43,C47)+SUMIFS(J34:J43,G34:G43,C47)</f>
        <v>0</v>
      </c>
      <c r="I47" s="115">
        <f>AC47</f>
        <v>0</v>
      </c>
      <c r="J47" s="16">
        <f>H47-I47</f>
        <v>0</v>
      </c>
      <c r="K47" s="13">
        <f>(E47*3)+(F47*2)+G47</f>
        <v>0</v>
      </c>
      <c r="AA47" s="155">
        <f>SUMIFS($J$34:$J$43,$G$34:$G$43,"&lt;&gt;B21",$I$34:$I$43,$C47)</f>
        <v>0</v>
      </c>
      <c r="AB47" s="198">
        <f>SUMIFS($K$34:$K$43,$I$34:$I$43,"&lt;&gt;B21",$G$34:$G$43,$C47)</f>
        <v>0</v>
      </c>
      <c r="AC47" s="199">
        <f>SUM(AA47:AB47)</f>
        <v>0</v>
      </c>
      <c r="AD47" s="190"/>
      <c r="AE47" s="133">
        <f>COUNTIFS($AB$34:$AB$43,"EMPATE",G34:G43,C47)</f>
        <v>0</v>
      </c>
      <c r="AF47" s="217">
        <f>COUNTIFS($AB$34:$AB$43,"EMPATE",I34:I43,C47)</f>
        <v>0</v>
      </c>
      <c r="AG47" s="218">
        <f>SUM(AE47:AF47)</f>
        <v>0</v>
      </c>
      <c r="AI47" s="186"/>
      <c r="AJ47" s="186"/>
    </row>
    <row r="48" spans="1:36" s="214" customFormat="1" ht="18.75" customHeight="1" x14ac:dyDescent="0.2">
      <c r="A48" s="186"/>
      <c r="B48" s="10" t="s">
        <v>2</v>
      </c>
      <c r="C48" s="7" t="str">
        <f t="shared" ref="C48:C50" si="26">G6</f>
        <v>NOVA5</v>
      </c>
      <c r="D48" s="10">
        <f t="shared" ref="D48:D51" si="27">E48+F48+G48</f>
        <v>0</v>
      </c>
      <c r="E48" s="139">
        <f>COUNTIFS($AA$34:$AA$43,C48)</f>
        <v>0</v>
      </c>
      <c r="F48" s="349">
        <f t="shared" ref="F48:F50" si="28">AG48</f>
        <v>0</v>
      </c>
      <c r="G48" s="140">
        <f t="shared" ref="G48:G50" si="29">COUNTIFS($AC$34:$AC$43,C48)</f>
        <v>0</v>
      </c>
      <c r="H48" s="9">
        <f>SUMIFS(K34:K43,I34:I43,C48)+SUMIFS(J34:J43,G34:G43,C48)</f>
        <v>0</v>
      </c>
      <c r="I48" s="116">
        <f>AC48</f>
        <v>0</v>
      </c>
      <c r="J48" s="10">
        <f t="shared" ref="J48:J51" si="30">H48-I48</f>
        <v>0</v>
      </c>
      <c r="K48" s="7">
        <f t="shared" ref="K48:K51" si="31">(E48*3)+(F48*2)+G48</f>
        <v>0</v>
      </c>
      <c r="AA48" s="209">
        <f>SUMIFS($J$34:$J$43,$G$34:$G$43,"&lt;&gt;B21",$I$34:$I$43,$C48)</f>
        <v>0</v>
      </c>
      <c r="AB48" s="162">
        <f>SUMIFS($K$34:$K$43,$I$34:$I$43,"&lt;&gt;B21",$G$34:$G$43,$C48)</f>
        <v>0</v>
      </c>
      <c r="AC48" s="210">
        <f>SUM(AA48:AB48)</f>
        <v>0</v>
      </c>
      <c r="AD48" s="190"/>
      <c r="AE48" s="155">
        <f>COUNTIFS($AB$34:$AB$43,"EMPATE",G34:G43,C48)</f>
        <v>0</v>
      </c>
      <c r="AF48" s="215">
        <f>COUNTIFS($AB$34:$AB$43,"EMPATE",I34:I43,C48)</f>
        <v>0</v>
      </c>
      <c r="AG48" s="216">
        <f>SUM(AE48:AF48)</f>
        <v>0</v>
      </c>
      <c r="AI48" s="186"/>
      <c r="AJ48" s="186"/>
    </row>
    <row r="49" spans="1:36" s="214" customFormat="1" ht="18.75" customHeight="1" x14ac:dyDescent="0.2">
      <c r="A49" s="186"/>
      <c r="B49" s="10" t="s">
        <v>1</v>
      </c>
      <c r="C49" s="7" t="str">
        <f t="shared" si="26"/>
        <v>NOVA2</v>
      </c>
      <c r="D49" s="10">
        <f t="shared" si="27"/>
        <v>0</v>
      </c>
      <c r="E49" s="139">
        <f t="shared" ref="E49:E50" si="32">COUNTIFS($AA$34:$AA$43,C49)</f>
        <v>0</v>
      </c>
      <c r="F49" s="349">
        <f t="shared" si="28"/>
        <v>0</v>
      </c>
      <c r="G49" s="140">
        <f t="shared" si="29"/>
        <v>0</v>
      </c>
      <c r="H49" s="9">
        <f>SUMIFS(K34:K43,I34:I43,C49)+SUMIFS(J34:J43,G34:G43,C49)</f>
        <v>0</v>
      </c>
      <c r="I49" s="116">
        <f>AC49</f>
        <v>0</v>
      </c>
      <c r="J49" s="10">
        <f t="shared" si="30"/>
        <v>0</v>
      </c>
      <c r="K49" s="7">
        <f t="shared" si="31"/>
        <v>0</v>
      </c>
      <c r="AA49" s="155">
        <f>SUMIFS($J$34:$J$43,$G$34:$G$43,"&lt;&gt;B21",$I$34:$I$43,$C49)</f>
        <v>0</v>
      </c>
      <c r="AB49" s="198">
        <f>SUMIFS($K$34:$K$43,$I$34:$I$43,"&lt;&gt;B21",$G$34:$G$43,$C49)</f>
        <v>0</v>
      </c>
      <c r="AC49" s="199">
        <f t="shared" ref="AC49" si="33">SUM(AA49:AB49)</f>
        <v>0</v>
      </c>
      <c r="AD49" s="190"/>
      <c r="AE49" s="133">
        <f>COUNTIFS($AB$34:$AB$43,"EMPATE",G34:G43,C49)</f>
        <v>0</v>
      </c>
      <c r="AF49" s="217">
        <f>COUNTIFS($AB$34:$AB$43,"EMPATE",I34:I43,C49)</f>
        <v>0</v>
      </c>
      <c r="AG49" s="218">
        <f>SUM(AE49:AF49)</f>
        <v>0</v>
      </c>
      <c r="AI49" s="186"/>
      <c r="AJ49" s="186"/>
    </row>
    <row r="50" spans="1:36" s="214" customFormat="1" ht="18.75" customHeight="1" x14ac:dyDescent="0.2">
      <c r="A50" s="186"/>
      <c r="B50" s="10" t="s">
        <v>0</v>
      </c>
      <c r="C50" s="7" t="str">
        <f t="shared" si="26"/>
        <v>AAUAv2</v>
      </c>
      <c r="D50" s="10">
        <f t="shared" si="27"/>
        <v>0</v>
      </c>
      <c r="E50" s="139">
        <f t="shared" si="32"/>
        <v>0</v>
      </c>
      <c r="F50" s="349">
        <f t="shared" si="28"/>
        <v>0</v>
      </c>
      <c r="G50" s="140">
        <f t="shared" si="29"/>
        <v>0</v>
      </c>
      <c r="H50" s="9">
        <f>SUMIFS(K34:K43,I34:I43,C50)+SUMIFS(J34:J43,G34:G43,C50)</f>
        <v>0</v>
      </c>
      <c r="I50" s="116">
        <f>AC50</f>
        <v>0</v>
      </c>
      <c r="J50" s="10">
        <f t="shared" si="30"/>
        <v>0</v>
      </c>
      <c r="K50" s="7">
        <f t="shared" si="31"/>
        <v>0</v>
      </c>
      <c r="AA50" s="155">
        <f>SUMIFS($J$34:$J$43,$G$34:$G$43,"&lt;&gt;B21",$I$34:$I$43,$C50)</f>
        <v>0</v>
      </c>
      <c r="AB50" s="198">
        <f>SUMIFS($K$34:$K$43,$I$34:$I$43,"&lt;&gt;B21",$G$34:$G$43,$C50)</f>
        <v>0</v>
      </c>
      <c r="AC50" s="199">
        <f t="shared" ref="AC50" si="34">SUM(AA50:AB50)</f>
        <v>0</v>
      </c>
      <c r="AD50" s="190"/>
      <c r="AE50" s="133">
        <f>COUNTIFS($AB$34:$AB$43,"EMPATE",G34:G43,C50)</f>
        <v>0</v>
      </c>
      <c r="AF50" s="217">
        <f>COUNTIFS($AB$34:$AB$43,"EMPATE",I34:I43,C50)</f>
        <v>0</v>
      </c>
      <c r="AG50" s="218">
        <f>SUM(AE50:AF50)</f>
        <v>0</v>
      </c>
      <c r="AI50" s="186"/>
      <c r="AJ50" s="186"/>
    </row>
    <row r="51" spans="1:36" s="214" customFormat="1" ht="18.75" customHeight="1" thickBot="1" x14ac:dyDescent="0.25">
      <c r="A51" s="186"/>
      <c r="B51" s="5" t="s">
        <v>50</v>
      </c>
      <c r="C51" s="2" t="str">
        <f>G9</f>
        <v>AEIST1</v>
      </c>
      <c r="D51" s="5">
        <f t="shared" si="27"/>
        <v>0</v>
      </c>
      <c r="E51" s="142">
        <f>COUNTIFS($AA$34:$AA$43,C51)</f>
        <v>0</v>
      </c>
      <c r="F51" s="350">
        <f>AG51</f>
        <v>0</v>
      </c>
      <c r="G51" s="143">
        <f>COUNTIFS($AC$34:$AC$43,C51)</f>
        <v>0</v>
      </c>
      <c r="H51" s="4">
        <f>SUMIFS(K34:K43,I34:I43,C51)+SUMIFS(J34:J43,G34:G43,C51)</f>
        <v>0</v>
      </c>
      <c r="I51" s="117">
        <f>AC51</f>
        <v>0</v>
      </c>
      <c r="J51" s="5">
        <f t="shared" si="30"/>
        <v>0</v>
      </c>
      <c r="K51" s="2">
        <f t="shared" si="31"/>
        <v>0</v>
      </c>
      <c r="AA51" s="155">
        <f>SUMIFS($J$34:$J$43,$G$34:$G$43,"&lt;&gt;B21",$I$34:$I$43,$C51)</f>
        <v>0</v>
      </c>
      <c r="AB51" s="198">
        <f>SUMIFS($K$34:$K$43,$I$34:$I$43,"&lt;&gt;B21",$G$34:$G$43,$C51)</f>
        <v>0</v>
      </c>
      <c r="AC51" s="199">
        <f>SUM(AA51:AB51)</f>
        <v>0</v>
      </c>
      <c r="AD51" s="190"/>
      <c r="AE51" s="133">
        <f>COUNTIFS($AB$34:$AB$43,"EMPATE",G34:G43,C51)</f>
        <v>0</v>
      </c>
      <c r="AF51" s="217">
        <f>COUNTIFS($AB$34:$AB$43,"EMPATE",I34:I43,C51)</f>
        <v>0</v>
      </c>
      <c r="AG51" s="218">
        <f>SUM(AE51:AF51)</f>
        <v>0</v>
      </c>
      <c r="AI51" s="186"/>
      <c r="AJ51" s="186"/>
    </row>
    <row r="52" spans="1:36" s="214" customFormat="1" ht="18.75" customHeight="1" x14ac:dyDescent="0.25">
      <c r="A52" s="186"/>
      <c r="B52" s="249"/>
      <c r="G52" s="227"/>
      <c r="AA52" s="186"/>
      <c r="AB52" s="186"/>
      <c r="AC52" s="186"/>
      <c r="AD52" s="186"/>
      <c r="AE52" s="186"/>
      <c r="AF52" s="186"/>
      <c r="AG52" s="186"/>
      <c r="AI52" s="186"/>
      <c r="AJ52" s="186"/>
    </row>
    <row r="53" spans="1:36" s="214" customFormat="1" ht="18.75" thickBot="1" x14ac:dyDescent="0.3">
      <c r="A53" s="186"/>
      <c r="B53" s="249"/>
      <c r="G53" s="227"/>
      <c r="AA53" s="129"/>
      <c r="AB53" s="129"/>
      <c r="AC53" s="129"/>
      <c r="AD53" s="129"/>
      <c r="AE53" s="129"/>
      <c r="AF53" s="129"/>
      <c r="AG53" s="129"/>
      <c r="AI53" s="186"/>
      <c r="AJ53" s="186"/>
    </row>
    <row r="54" spans="1:36" s="214" customFormat="1" ht="18.75" thickBot="1" x14ac:dyDescent="0.25">
      <c r="A54" s="186"/>
      <c r="B54" s="525" t="s">
        <v>31</v>
      </c>
      <c r="C54" s="526"/>
      <c r="D54" s="526"/>
      <c r="E54" s="526"/>
      <c r="F54" s="526"/>
      <c r="G54" s="526"/>
      <c r="H54" s="526"/>
      <c r="I54" s="526"/>
      <c r="J54" s="526"/>
      <c r="K54" s="527"/>
      <c r="AA54" s="190" t="s">
        <v>53</v>
      </c>
      <c r="AB54" s="190" t="s">
        <v>54</v>
      </c>
      <c r="AC54" s="129"/>
      <c r="AD54" s="129"/>
      <c r="AE54" s="129"/>
      <c r="AF54" s="129"/>
      <c r="AG54" s="129"/>
      <c r="AI54" s="186"/>
      <c r="AJ54" s="186"/>
    </row>
    <row r="55" spans="1:36" s="214" customFormat="1" ht="18.75" thickBot="1" x14ac:dyDescent="0.25">
      <c r="A55" s="186"/>
      <c r="B55" s="49" t="s">
        <v>19</v>
      </c>
      <c r="C55" s="66" t="s">
        <v>18</v>
      </c>
      <c r="D55" s="66" t="s">
        <v>17</v>
      </c>
      <c r="E55" s="448" t="s">
        <v>77</v>
      </c>
      <c r="F55" s="541" t="s">
        <v>16</v>
      </c>
      <c r="G55" s="538"/>
      <c r="H55" s="538" t="s">
        <v>15</v>
      </c>
      <c r="I55" s="539"/>
      <c r="J55" s="556" t="s">
        <v>14</v>
      </c>
      <c r="K55" s="557"/>
      <c r="AA55" s="454" t="str">
        <f>IF(OR(T55="",U55=""),"",(IF(T55&gt;U55,G55,I55)))</f>
        <v/>
      </c>
      <c r="AB55" s="454" t="str">
        <f>IF(OR(T55="",U55=""),"",(IF(T55&lt;U55,G55,I55)))</f>
        <v/>
      </c>
      <c r="AC55" s="129"/>
      <c r="AD55" s="129"/>
      <c r="AE55" s="129"/>
      <c r="AF55" s="129"/>
      <c r="AG55" s="129"/>
      <c r="AI55" s="186"/>
      <c r="AJ55" s="186"/>
    </row>
    <row r="56" spans="1:36" s="214" customFormat="1" x14ac:dyDescent="0.25">
      <c r="A56" s="186"/>
      <c r="B56" s="173">
        <v>42483</v>
      </c>
      <c r="C56" s="468" t="s">
        <v>305</v>
      </c>
      <c r="D56" s="41" t="s">
        <v>535</v>
      </c>
      <c r="E56" s="32" t="s">
        <v>508</v>
      </c>
      <c r="F56" s="432" t="s">
        <v>32</v>
      </c>
      <c r="G56" s="30"/>
      <c r="H56" s="283" t="s">
        <v>35</v>
      </c>
      <c r="I56" s="46"/>
      <c r="J56" s="39"/>
      <c r="K56" s="38"/>
      <c r="AA56" s="454" t="str">
        <f t="shared" ref="AA56:AA57" si="35">IF(OR(T56="",U56=""),"",(IF(T56&gt;U56,G56,I56)))</f>
        <v/>
      </c>
      <c r="AB56" s="454" t="str">
        <f t="shared" ref="AB56:AB62" si="36">IF(OR(T56="",U56=""),"",(IF(T56&lt;U56,G56,I56)))</f>
        <v/>
      </c>
      <c r="AC56" s="186"/>
      <c r="AD56" s="186"/>
      <c r="AE56" s="186"/>
      <c r="AF56" s="186"/>
      <c r="AG56" s="186"/>
      <c r="AI56" s="186"/>
      <c r="AJ56" s="186"/>
    </row>
    <row r="57" spans="1:36" s="214" customFormat="1" ht="18.75" thickBot="1" x14ac:dyDescent="0.3">
      <c r="A57" s="186"/>
      <c r="B57" s="251">
        <v>42483</v>
      </c>
      <c r="C57" s="473" t="s">
        <v>305</v>
      </c>
      <c r="D57" s="35" t="s">
        <v>536</v>
      </c>
      <c r="E57" s="28" t="s">
        <v>509</v>
      </c>
      <c r="F57" s="290" t="s">
        <v>33</v>
      </c>
      <c r="G57" s="34"/>
      <c r="H57" s="291" t="s">
        <v>34</v>
      </c>
      <c r="I57" s="61"/>
      <c r="J57" s="62"/>
      <c r="K57" s="61"/>
      <c r="AA57" s="454" t="str">
        <f t="shared" si="35"/>
        <v/>
      </c>
      <c r="AB57" s="454" t="str">
        <f t="shared" si="36"/>
        <v/>
      </c>
      <c r="AC57" s="186"/>
      <c r="AD57" s="186"/>
      <c r="AE57" s="186"/>
      <c r="AF57" s="186"/>
      <c r="AG57" s="186"/>
      <c r="AI57" s="186"/>
      <c r="AJ57" s="186"/>
    </row>
    <row r="58" spans="1:36" s="214" customFormat="1" x14ac:dyDescent="0.25">
      <c r="A58" s="186"/>
      <c r="B58" s="251">
        <v>42483</v>
      </c>
      <c r="C58" s="465" t="s">
        <v>454</v>
      </c>
      <c r="D58" s="32" t="s">
        <v>537</v>
      </c>
      <c r="E58" s="32" t="s">
        <v>508</v>
      </c>
      <c r="F58" s="282" t="s">
        <v>542</v>
      </c>
      <c r="G58" s="30"/>
      <c r="H58" s="283" t="s">
        <v>543</v>
      </c>
      <c r="I58" s="166"/>
      <c r="J58" s="60"/>
      <c r="K58" s="46"/>
      <c r="AA58" s="454"/>
      <c r="AB58" s="454"/>
      <c r="AC58" s="186"/>
      <c r="AD58" s="186"/>
      <c r="AE58" s="186"/>
      <c r="AF58" s="186"/>
      <c r="AG58" s="186"/>
      <c r="AI58" s="186"/>
      <c r="AJ58" s="186"/>
    </row>
    <row r="59" spans="1:36" s="214" customFormat="1" ht="18.75" thickBot="1" x14ac:dyDescent="0.3">
      <c r="A59" s="186"/>
      <c r="B59" s="251">
        <v>42483</v>
      </c>
      <c r="C59" s="466" t="s">
        <v>454</v>
      </c>
      <c r="D59" s="28" t="s">
        <v>538</v>
      </c>
      <c r="E59" s="28" t="s">
        <v>509</v>
      </c>
      <c r="F59" s="279" t="s">
        <v>544</v>
      </c>
      <c r="G59" s="26"/>
      <c r="H59" s="281" t="s">
        <v>545</v>
      </c>
      <c r="I59" s="43"/>
      <c r="J59" s="57"/>
      <c r="K59" s="43"/>
      <c r="AA59" s="454"/>
      <c r="AB59" s="454"/>
      <c r="AC59" s="186"/>
      <c r="AD59" s="186"/>
      <c r="AE59" s="186"/>
      <c r="AF59" s="186"/>
      <c r="AG59" s="186"/>
      <c r="AI59" s="186"/>
      <c r="AJ59" s="186"/>
    </row>
    <row r="60" spans="1:36" s="214" customFormat="1" ht="18.75" thickBot="1" x14ac:dyDescent="0.3">
      <c r="A60" s="186"/>
      <c r="B60" s="251">
        <v>42483</v>
      </c>
      <c r="C60" s="479" t="s">
        <v>307</v>
      </c>
      <c r="D60" s="472" t="s">
        <v>539</v>
      </c>
      <c r="E60" s="472" t="s">
        <v>508</v>
      </c>
      <c r="F60" s="474" t="s">
        <v>546</v>
      </c>
      <c r="G60" s="475"/>
      <c r="H60" s="476" t="s">
        <v>547</v>
      </c>
      <c r="I60" s="477"/>
      <c r="J60" s="478"/>
      <c r="K60" s="477"/>
      <c r="AA60" s="454"/>
      <c r="AB60" s="454"/>
      <c r="AC60" s="186"/>
      <c r="AD60" s="186"/>
      <c r="AE60" s="186"/>
      <c r="AF60" s="186"/>
      <c r="AG60" s="186"/>
      <c r="AI60" s="186"/>
      <c r="AJ60" s="186"/>
    </row>
    <row r="61" spans="1:36" s="214" customFormat="1" x14ac:dyDescent="0.25">
      <c r="A61" s="186"/>
      <c r="B61" s="251">
        <v>42483</v>
      </c>
      <c r="C61" s="468" t="s">
        <v>316</v>
      </c>
      <c r="D61" s="41" t="s">
        <v>540</v>
      </c>
      <c r="E61" s="32" t="s">
        <v>509</v>
      </c>
      <c r="F61" s="278" t="s">
        <v>548</v>
      </c>
      <c r="G61" s="40" t="str">
        <f>IF(OR(J56="",K56=""),"",(IF(J56&lt;K56,G56,I56)))</f>
        <v/>
      </c>
      <c r="H61" s="280" t="s">
        <v>549</v>
      </c>
      <c r="I61" s="106" t="str">
        <f>IF(OR(J57="",K57=""),"",(IF(J57&lt;K57,G57,I57)))</f>
        <v/>
      </c>
      <c r="J61" s="469"/>
      <c r="K61" s="38"/>
      <c r="AA61" s="454" t="str">
        <f>IF(OR(T61="",U61=""),"",(IF(T61&gt;U61,G61,I61)))</f>
        <v/>
      </c>
      <c r="AB61" s="454" t="str">
        <f t="shared" si="36"/>
        <v/>
      </c>
      <c r="AC61" s="186"/>
      <c r="AD61" s="186"/>
      <c r="AE61" s="186"/>
      <c r="AF61" s="186"/>
      <c r="AG61" s="186"/>
      <c r="AI61" s="186"/>
      <c r="AJ61" s="186"/>
    </row>
    <row r="62" spans="1:36" s="214" customFormat="1" ht="18.75" thickBot="1" x14ac:dyDescent="0.3">
      <c r="A62" s="186"/>
      <c r="B62" s="174">
        <v>42483</v>
      </c>
      <c r="C62" s="466" t="s">
        <v>534</v>
      </c>
      <c r="D62" s="28" t="s">
        <v>541</v>
      </c>
      <c r="E62" s="28" t="s">
        <v>508</v>
      </c>
      <c r="F62" s="279" t="s">
        <v>550</v>
      </c>
      <c r="G62" s="26" t="str">
        <f>IF(OR(J56="",K56=""),"",(IF(J56&gt;K56,G56,I56)))</f>
        <v/>
      </c>
      <c r="H62" s="281" t="s">
        <v>551</v>
      </c>
      <c r="I62" s="86" t="str">
        <f>IF(OR(J57="",K57=""),"",(IF(J57&gt;K57,G57,I57)))</f>
        <v/>
      </c>
      <c r="J62" s="57"/>
      <c r="K62" s="43"/>
      <c r="AA62" s="454" t="str">
        <f>IF(OR(T62="",U62=""),"",(IF(T62&gt;U62,G62,I62)))</f>
        <v/>
      </c>
      <c r="AB62" s="454" t="str">
        <f t="shared" si="36"/>
        <v/>
      </c>
      <c r="AC62" s="186"/>
      <c r="AD62" s="186"/>
      <c r="AE62" s="186"/>
      <c r="AF62" s="186"/>
      <c r="AG62" s="186"/>
      <c r="AI62" s="186"/>
      <c r="AJ62" s="186"/>
    </row>
    <row r="63" spans="1:36" s="214" customFormat="1" x14ac:dyDescent="0.25">
      <c r="A63" s="186"/>
      <c r="B63" s="399"/>
      <c r="D63" s="25"/>
      <c r="G63" s="227"/>
      <c r="AA63" s="186"/>
      <c r="AB63" s="186"/>
      <c r="AC63" s="186"/>
      <c r="AD63" s="186"/>
      <c r="AE63" s="186"/>
      <c r="AF63" s="186"/>
      <c r="AG63" s="186"/>
      <c r="AI63" s="186"/>
      <c r="AJ63" s="186"/>
    </row>
    <row r="64" spans="1:36" s="214" customFormat="1" x14ac:dyDescent="0.25">
      <c r="A64" s="186"/>
      <c r="B64" s="249"/>
      <c r="G64" s="227"/>
      <c r="AA64" s="186"/>
      <c r="AB64" s="186"/>
      <c r="AC64" s="186"/>
      <c r="AD64" s="186"/>
      <c r="AE64" s="186"/>
      <c r="AF64" s="186"/>
      <c r="AG64" s="186"/>
      <c r="AI64" s="186"/>
      <c r="AJ64" s="186"/>
    </row>
    <row r="65" spans="1:36" s="214" customFormat="1" x14ac:dyDescent="0.2">
      <c r="A65" s="186"/>
      <c r="B65" s="249"/>
      <c r="F65" s="447" t="s">
        <v>321</v>
      </c>
      <c r="G65" s="447" t="s">
        <v>69</v>
      </c>
      <c r="H65" s="531" t="s">
        <v>322</v>
      </c>
      <c r="I65" s="531"/>
      <c r="J65"/>
      <c r="K65"/>
      <c r="AA65" s="186"/>
      <c r="AB65" s="186"/>
      <c r="AC65" s="186"/>
      <c r="AD65" s="186"/>
      <c r="AE65" s="186"/>
      <c r="AF65" s="186"/>
      <c r="AG65" s="186"/>
      <c r="AI65" s="186"/>
      <c r="AJ65" s="186"/>
    </row>
    <row r="66" spans="1:36" s="214" customFormat="1" x14ac:dyDescent="0.2">
      <c r="A66" s="186"/>
      <c r="B66" s="249"/>
      <c r="F66" s="450" t="s">
        <v>3</v>
      </c>
      <c r="G66" s="450"/>
      <c r="H66" s="540">
        <v>50</v>
      </c>
      <c r="I66" s="540"/>
      <c r="AA66" s="186"/>
      <c r="AB66" s="186"/>
      <c r="AC66" s="186"/>
      <c r="AD66" s="186"/>
      <c r="AE66" s="186"/>
      <c r="AF66" s="186"/>
      <c r="AG66" s="186"/>
      <c r="AI66" s="186"/>
      <c r="AJ66" s="186"/>
    </row>
    <row r="67" spans="1:36" s="214" customFormat="1" x14ac:dyDescent="0.2">
      <c r="A67" s="186"/>
      <c r="B67" s="249"/>
      <c r="F67" s="450" t="s">
        <v>2</v>
      </c>
      <c r="G67" s="450"/>
      <c r="H67" s="540">
        <v>45</v>
      </c>
      <c r="I67" s="540"/>
      <c r="AA67" s="186"/>
      <c r="AB67" s="186"/>
      <c r="AC67" s="186"/>
      <c r="AD67" s="186"/>
      <c r="AE67" s="186"/>
      <c r="AF67" s="186"/>
      <c r="AG67" s="186"/>
      <c r="AI67" s="186"/>
      <c r="AJ67" s="186"/>
    </row>
    <row r="68" spans="1:36" s="214" customFormat="1" x14ac:dyDescent="0.2">
      <c r="A68" s="186"/>
      <c r="B68" s="249"/>
      <c r="F68" s="450" t="s">
        <v>1</v>
      </c>
      <c r="G68" s="450"/>
      <c r="H68" s="540">
        <v>40</v>
      </c>
      <c r="I68" s="540"/>
      <c r="AA68" s="186"/>
      <c r="AB68" s="186"/>
      <c r="AC68" s="186"/>
      <c r="AD68" s="186"/>
      <c r="AE68" s="186"/>
      <c r="AF68" s="186"/>
      <c r="AG68" s="186"/>
      <c r="AI68" s="186"/>
      <c r="AJ68" s="186"/>
    </row>
    <row r="69" spans="1:36" s="214" customFormat="1" x14ac:dyDescent="0.2">
      <c r="A69" s="186"/>
      <c r="B69" s="249"/>
      <c r="F69" s="450" t="s">
        <v>0</v>
      </c>
      <c r="G69" s="450"/>
      <c r="H69" s="540">
        <v>35</v>
      </c>
      <c r="I69" s="540"/>
      <c r="AA69" s="186"/>
      <c r="AB69" s="186"/>
      <c r="AC69" s="186"/>
      <c r="AD69" s="186"/>
      <c r="AE69" s="186"/>
      <c r="AF69" s="186"/>
      <c r="AG69" s="186"/>
      <c r="AI69" s="186"/>
      <c r="AJ69" s="186"/>
    </row>
    <row r="70" spans="1:36" s="214" customFormat="1" x14ac:dyDescent="0.2">
      <c r="A70" s="186"/>
      <c r="B70" s="249"/>
      <c r="F70" s="450" t="s">
        <v>50</v>
      </c>
      <c r="G70" s="450"/>
      <c r="H70" s="540">
        <v>23</v>
      </c>
      <c r="I70" s="540"/>
      <c r="AA70" s="186"/>
      <c r="AB70" s="186"/>
      <c r="AC70" s="186"/>
      <c r="AD70" s="186"/>
      <c r="AE70" s="186"/>
      <c r="AF70" s="186"/>
      <c r="AG70" s="186"/>
      <c r="AI70" s="186"/>
      <c r="AJ70" s="186"/>
    </row>
    <row r="71" spans="1:36" s="214" customFormat="1" x14ac:dyDescent="0.2">
      <c r="A71" s="186"/>
      <c r="B71" s="249"/>
      <c r="F71" s="450" t="s">
        <v>50</v>
      </c>
      <c r="G71" s="450"/>
      <c r="H71" s="540">
        <v>23</v>
      </c>
      <c r="I71" s="540"/>
      <c r="AA71" s="186"/>
      <c r="AB71" s="186"/>
      <c r="AC71" s="186"/>
      <c r="AD71" s="186"/>
      <c r="AE71" s="186"/>
      <c r="AF71" s="186"/>
      <c r="AG71" s="186"/>
      <c r="AI71" s="186"/>
      <c r="AJ71" s="186"/>
    </row>
    <row r="72" spans="1:36" s="214" customFormat="1" x14ac:dyDescent="0.2">
      <c r="A72" s="186"/>
      <c r="B72" s="249"/>
      <c r="F72" s="450" t="s">
        <v>50</v>
      </c>
      <c r="G72" s="450"/>
      <c r="H72" s="540">
        <v>23</v>
      </c>
      <c r="I72" s="540"/>
      <c r="AA72" s="186"/>
      <c r="AB72" s="186"/>
      <c r="AC72" s="186"/>
      <c r="AD72" s="186"/>
      <c r="AE72" s="186"/>
      <c r="AF72" s="186"/>
      <c r="AG72" s="186"/>
      <c r="AI72" s="186"/>
      <c r="AJ72" s="186"/>
    </row>
    <row r="73" spans="1:36" s="214" customFormat="1" x14ac:dyDescent="0.2">
      <c r="A73" s="186"/>
      <c r="B73" s="249"/>
      <c r="F73" s="450" t="s">
        <v>50</v>
      </c>
      <c r="G73" s="450"/>
      <c r="H73" s="540">
        <v>23</v>
      </c>
      <c r="I73" s="540"/>
      <c r="AA73" s="186"/>
      <c r="AB73" s="186"/>
      <c r="AC73" s="186"/>
      <c r="AD73" s="186"/>
      <c r="AE73" s="186"/>
      <c r="AF73" s="186"/>
      <c r="AG73" s="186"/>
      <c r="AI73" s="186"/>
      <c r="AJ73" s="186"/>
    </row>
    <row r="74" spans="1:36" s="214" customFormat="1" x14ac:dyDescent="0.2">
      <c r="A74" s="186"/>
      <c r="B74" s="249"/>
      <c r="F74" s="450" t="s">
        <v>65</v>
      </c>
      <c r="G74" s="450"/>
      <c r="H74" s="540">
        <v>16</v>
      </c>
      <c r="I74" s="540"/>
      <c r="AA74" s="186"/>
      <c r="AB74" s="186"/>
      <c r="AC74" s="186"/>
      <c r="AD74" s="186"/>
      <c r="AE74" s="186"/>
      <c r="AF74" s="186"/>
      <c r="AG74" s="186"/>
      <c r="AI74" s="186"/>
      <c r="AJ74" s="186"/>
    </row>
    <row r="75" spans="1:36" s="214" customFormat="1" x14ac:dyDescent="0.2">
      <c r="A75" s="186"/>
      <c r="B75" s="249"/>
      <c r="F75" s="450" t="s">
        <v>66</v>
      </c>
      <c r="G75" s="450"/>
      <c r="H75" s="540">
        <v>15</v>
      </c>
      <c r="I75" s="540"/>
      <c r="AA75" s="186"/>
      <c r="AB75" s="186"/>
      <c r="AC75" s="186"/>
      <c r="AD75" s="186"/>
      <c r="AE75" s="186"/>
      <c r="AF75" s="186"/>
      <c r="AG75" s="186"/>
      <c r="AI75" s="186"/>
      <c r="AJ75" s="186"/>
    </row>
    <row r="76" spans="1:36" s="214" customFormat="1" x14ac:dyDescent="0.25">
      <c r="A76" s="186"/>
      <c r="B76" s="249"/>
      <c r="G76" s="227"/>
      <c r="AA76" s="186"/>
      <c r="AB76" s="186"/>
      <c r="AC76" s="186"/>
      <c r="AD76" s="186"/>
      <c r="AE76" s="186"/>
      <c r="AF76" s="186"/>
      <c r="AG76" s="186"/>
      <c r="AI76" s="186"/>
      <c r="AJ76" s="186"/>
    </row>
    <row r="77" spans="1:36" s="214" customFormat="1" x14ac:dyDescent="0.25">
      <c r="A77" s="186"/>
      <c r="B77" s="249"/>
      <c r="G77" s="227"/>
      <c r="AA77" s="186"/>
      <c r="AB77" s="186"/>
      <c r="AC77" s="186"/>
      <c r="AD77" s="186"/>
      <c r="AE77" s="186"/>
      <c r="AF77" s="186"/>
      <c r="AG77" s="186"/>
      <c r="AI77" s="186"/>
      <c r="AJ77" s="186"/>
    </row>
    <row r="78" spans="1:36" s="214" customFormat="1" x14ac:dyDescent="0.25">
      <c r="A78" s="186"/>
      <c r="B78" s="249"/>
      <c r="G78" s="227"/>
      <c r="AA78" s="186"/>
      <c r="AB78" s="186"/>
      <c r="AC78" s="186"/>
      <c r="AD78" s="186"/>
      <c r="AE78" s="186"/>
      <c r="AF78" s="186"/>
      <c r="AG78" s="186"/>
      <c r="AI78" s="186"/>
      <c r="AJ78" s="186"/>
    </row>
    <row r="79" spans="1:36" s="214" customFormat="1" x14ac:dyDescent="0.25">
      <c r="A79" s="186"/>
      <c r="B79" s="249"/>
      <c r="G79" s="227"/>
      <c r="AA79" s="186"/>
      <c r="AB79" s="186"/>
      <c r="AC79" s="186"/>
      <c r="AD79" s="186"/>
      <c r="AE79" s="186"/>
      <c r="AF79" s="186"/>
      <c r="AG79" s="186"/>
      <c r="AI79" s="186"/>
      <c r="AJ79" s="186"/>
    </row>
    <row r="80" spans="1:36" s="214" customFormat="1" x14ac:dyDescent="0.25">
      <c r="A80" s="186"/>
      <c r="B80" s="249"/>
      <c r="G80" s="227"/>
      <c r="AA80" s="186"/>
      <c r="AB80" s="186"/>
      <c r="AC80" s="186"/>
      <c r="AD80" s="186"/>
      <c r="AE80" s="186"/>
      <c r="AF80" s="186"/>
      <c r="AG80" s="186"/>
      <c r="AI80" s="186"/>
      <c r="AJ80" s="186"/>
    </row>
    <row r="81" spans="1:36" s="214" customFormat="1" x14ac:dyDescent="0.25">
      <c r="A81" s="186"/>
      <c r="B81" s="249"/>
      <c r="G81" s="227"/>
      <c r="AA81" s="186"/>
      <c r="AB81" s="186"/>
      <c r="AC81" s="186"/>
      <c r="AD81" s="186"/>
      <c r="AE81" s="186"/>
      <c r="AF81" s="186"/>
      <c r="AG81" s="186"/>
      <c r="AI81" s="186"/>
      <c r="AJ81" s="186"/>
    </row>
    <row r="82" spans="1:36" s="214" customFormat="1" x14ac:dyDescent="0.25">
      <c r="A82" s="186"/>
      <c r="B82" s="249"/>
      <c r="G82" s="227"/>
      <c r="AA82" s="186"/>
      <c r="AB82" s="186"/>
      <c r="AC82" s="186"/>
      <c r="AD82" s="186"/>
      <c r="AE82" s="186"/>
      <c r="AF82" s="186"/>
      <c r="AG82" s="186"/>
      <c r="AI82" s="186"/>
      <c r="AJ82" s="186"/>
    </row>
    <row r="83" spans="1:36" s="214" customFormat="1" x14ac:dyDescent="0.25">
      <c r="A83" s="186"/>
      <c r="B83" s="249"/>
      <c r="G83" s="227"/>
      <c r="AA83" s="186"/>
      <c r="AB83" s="186"/>
      <c r="AC83" s="186"/>
      <c r="AD83" s="186"/>
      <c r="AE83" s="186"/>
      <c r="AF83" s="186"/>
      <c r="AG83" s="186"/>
      <c r="AI83" s="186"/>
      <c r="AJ83" s="186"/>
    </row>
    <row r="84" spans="1:36" s="214" customFormat="1" x14ac:dyDescent="0.25">
      <c r="A84" s="186"/>
      <c r="B84" s="249"/>
      <c r="G84" s="227"/>
      <c r="AA84" s="186"/>
      <c r="AB84" s="186"/>
      <c r="AC84" s="186"/>
      <c r="AD84" s="186"/>
      <c r="AE84" s="186"/>
      <c r="AF84" s="186"/>
      <c r="AG84" s="186"/>
      <c r="AI84" s="186"/>
      <c r="AJ84" s="186"/>
    </row>
    <row r="85" spans="1:36" s="214" customFormat="1" x14ac:dyDescent="0.25">
      <c r="A85" s="186"/>
      <c r="B85" s="249"/>
      <c r="G85" s="227"/>
      <c r="AA85" s="186"/>
      <c r="AB85" s="186"/>
      <c r="AC85" s="186"/>
      <c r="AD85" s="186"/>
      <c r="AE85" s="186"/>
      <c r="AF85" s="186"/>
      <c r="AG85" s="186"/>
      <c r="AI85" s="186"/>
      <c r="AJ85" s="186"/>
    </row>
    <row r="86" spans="1:36" s="214" customFormat="1" x14ac:dyDescent="0.25">
      <c r="A86" s="186"/>
      <c r="B86" s="249"/>
      <c r="G86" s="227"/>
      <c r="AA86" s="186"/>
      <c r="AB86" s="186"/>
      <c r="AC86" s="186"/>
      <c r="AD86" s="186"/>
      <c r="AE86" s="186"/>
      <c r="AF86" s="186"/>
      <c r="AG86" s="186"/>
      <c r="AI86" s="186"/>
      <c r="AJ86" s="186"/>
    </row>
    <row r="87" spans="1:36" s="214" customFormat="1" x14ac:dyDescent="0.25">
      <c r="A87" s="186"/>
      <c r="B87" s="249"/>
      <c r="G87" s="227"/>
      <c r="AA87" s="186"/>
      <c r="AB87" s="186"/>
      <c r="AC87" s="186"/>
      <c r="AD87" s="186"/>
      <c r="AE87" s="186"/>
      <c r="AF87" s="186"/>
      <c r="AG87" s="186"/>
      <c r="AI87" s="186"/>
      <c r="AJ87" s="186"/>
    </row>
    <row r="88" spans="1:36" s="214" customFormat="1" x14ac:dyDescent="0.25">
      <c r="A88" s="186"/>
      <c r="B88" s="249"/>
      <c r="G88" s="227"/>
      <c r="AA88" s="186"/>
      <c r="AB88" s="186"/>
      <c r="AC88" s="186"/>
      <c r="AD88" s="186"/>
      <c r="AE88" s="186"/>
      <c r="AF88" s="186"/>
      <c r="AG88" s="186"/>
      <c r="AI88" s="186"/>
      <c r="AJ88" s="186"/>
    </row>
    <row r="89" spans="1:36" s="214" customFormat="1" x14ac:dyDescent="0.25">
      <c r="A89" s="186"/>
      <c r="B89" s="249"/>
      <c r="G89" s="227"/>
      <c r="AA89" s="186"/>
      <c r="AB89" s="186"/>
      <c r="AC89" s="186"/>
      <c r="AD89" s="186"/>
      <c r="AE89" s="186"/>
      <c r="AF89" s="186"/>
      <c r="AG89" s="186"/>
      <c r="AI89" s="186"/>
      <c r="AJ89" s="186"/>
    </row>
    <row r="90" spans="1:36" s="214" customFormat="1" x14ac:dyDescent="0.25">
      <c r="A90" s="186"/>
      <c r="B90" s="249"/>
      <c r="G90" s="227"/>
      <c r="AA90" s="186"/>
      <c r="AB90" s="186"/>
      <c r="AC90" s="186"/>
      <c r="AD90" s="186"/>
      <c r="AE90" s="186"/>
      <c r="AF90" s="186"/>
      <c r="AG90" s="186"/>
      <c r="AI90" s="186"/>
      <c r="AJ90" s="186"/>
    </row>
    <row r="91" spans="1:36" s="214" customFormat="1" x14ac:dyDescent="0.25">
      <c r="A91" s="186"/>
      <c r="B91" s="249"/>
      <c r="G91" s="227"/>
      <c r="AA91" s="186"/>
      <c r="AB91" s="186"/>
      <c r="AC91" s="186"/>
      <c r="AD91" s="186"/>
      <c r="AE91" s="186"/>
      <c r="AF91" s="186"/>
      <c r="AG91" s="186"/>
      <c r="AI91" s="186"/>
      <c r="AJ91" s="186"/>
    </row>
    <row r="92" spans="1:36" s="214" customFormat="1" x14ac:dyDescent="0.25">
      <c r="A92" s="186"/>
      <c r="B92" s="249"/>
      <c r="G92" s="227"/>
      <c r="AA92" s="186"/>
      <c r="AB92" s="186"/>
      <c r="AC92" s="186"/>
      <c r="AD92" s="186"/>
      <c r="AE92" s="186"/>
      <c r="AF92" s="186"/>
      <c r="AG92" s="186"/>
      <c r="AI92" s="186"/>
      <c r="AJ92" s="186"/>
    </row>
    <row r="93" spans="1:36" s="214" customFormat="1" x14ac:dyDescent="0.25">
      <c r="A93" s="186"/>
      <c r="B93" s="249"/>
      <c r="G93" s="227"/>
      <c r="AA93" s="186"/>
      <c r="AB93" s="186"/>
      <c r="AC93" s="186"/>
      <c r="AD93" s="186"/>
      <c r="AE93" s="186"/>
      <c r="AF93" s="186"/>
      <c r="AG93" s="186"/>
      <c r="AI93" s="186"/>
      <c r="AJ93" s="186"/>
    </row>
    <row r="94" spans="1:36" s="214" customFormat="1" x14ac:dyDescent="0.25">
      <c r="A94" s="186"/>
      <c r="B94" s="249"/>
      <c r="G94" s="227"/>
      <c r="AA94" s="186"/>
      <c r="AB94" s="186"/>
      <c r="AC94" s="186"/>
      <c r="AD94" s="186"/>
      <c r="AE94" s="186"/>
      <c r="AF94" s="186"/>
      <c r="AG94" s="186"/>
      <c r="AI94" s="186"/>
      <c r="AJ94" s="186"/>
    </row>
    <row r="95" spans="1:36" s="214" customFormat="1" x14ac:dyDescent="0.25">
      <c r="A95" s="186"/>
      <c r="B95" s="249"/>
      <c r="G95" s="227"/>
      <c r="AA95" s="186"/>
      <c r="AB95" s="186"/>
      <c r="AC95" s="186"/>
      <c r="AD95" s="186"/>
      <c r="AE95" s="186"/>
      <c r="AF95" s="186"/>
      <c r="AG95" s="186"/>
      <c r="AI95" s="186"/>
      <c r="AJ95" s="186"/>
    </row>
    <row r="96" spans="1:36" s="214" customFormat="1" x14ac:dyDescent="0.25">
      <c r="A96" s="186"/>
      <c r="B96" s="249"/>
      <c r="G96" s="227"/>
      <c r="AA96" s="186"/>
      <c r="AB96" s="186"/>
      <c r="AC96" s="186"/>
      <c r="AD96" s="186"/>
      <c r="AE96" s="186"/>
      <c r="AF96" s="186"/>
      <c r="AG96" s="186"/>
      <c r="AI96" s="186"/>
      <c r="AJ96" s="186"/>
    </row>
    <row r="97" spans="1:36" s="214" customFormat="1" x14ac:dyDescent="0.25">
      <c r="A97" s="186"/>
      <c r="B97" s="249"/>
      <c r="G97" s="227"/>
      <c r="AA97" s="186"/>
      <c r="AB97" s="186"/>
      <c r="AC97" s="186"/>
      <c r="AD97" s="186"/>
      <c r="AE97" s="186"/>
      <c r="AF97" s="186"/>
      <c r="AG97" s="186"/>
      <c r="AI97" s="186"/>
      <c r="AJ97" s="186"/>
    </row>
    <row r="98" spans="1:36" s="214" customFormat="1" x14ac:dyDescent="0.25">
      <c r="A98" s="186"/>
      <c r="B98" s="249"/>
      <c r="G98" s="227"/>
      <c r="AA98" s="186"/>
      <c r="AB98" s="186"/>
      <c r="AC98" s="186"/>
      <c r="AD98" s="186"/>
      <c r="AE98" s="186"/>
      <c r="AF98" s="186"/>
      <c r="AG98" s="186"/>
      <c r="AI98" s="186"/>
      <c r="AJ98" s="186"/>
    </row>
    <row r="99" spans="1:36" s="214" customFormat="1" x14ac:dyDescent="0.25">
      <c r="A99" s="186"/>
      <c r="B99" s="249"/>
      <c r="G99" s="227"/>
      <c r="AA99" s="186"/>
      <c r="AB99" s="186"/>
      <c r="AC99" s="186"/>
      <c r="AD99" s="186"/>
      <c r="AE99" s="186"/>
      <c r="AF99" s="186"/>
      <c r="AG99" s="186"/>
      <c r="AI99" s="186"/>
      <c r="AJ99" s="186"/>
    </row>
    <row r="100" spans="1:36" s="214" customFormat="1" x14ac:dyDescent="0.25">
      <c r="A100" s="186"/>
      <c r="B100" s="249"/>
      <c r="G100" s="227"/>
      <c r="AA100" s="186"/>
      <c r="AB100" s="186"/>
      <c r="AC100" s="186"/>
      <c r="AD100" s="186"/>
      <c r="AE100" s="186"/>
      <c r="AF100" s="186"/>
      <c r="AG100" s="186"/>
      <c r="AI100" s="186"/>
      <c r="AJ100" s="186"/>
    </row>
    <row r="101" spans="1:36" s="214" customFormat="1" x14ac:dyDescent="0.25">
      <c r="A101" s="186"/>
      <c r="B101" s="249"/>
      <c r="G101" s="227"/>
      <c r="AA101" s="186"/>
      <c r="AB101" s="186"/>
      <c r="AC101" s="186"/>
      <c r="AD101" s="186"/>
      <c r="AE101" s="186"/>
      <c r="AF101" s="186"/>
      <c r="AG101" s="186"/>
      <c r="AI101" s="186"/>
      <c r="AJ101" s="186"/>
    </row>
    <row r="102" spans="1:36" s="214" customFormat="1" x14ac:dyDescent="0.25">
      <c r="A102" s="186"/>
      <c r="B102" s="249"/>
      <c r="G102" s="227"/>
      <c r="AA102" s="186"/>
      <c r="AB102" s="186"/>
      <c r="AC102" s="186"/>
      <c r="AD102" s="186"/>
      <c r="AE102" s="186"/>
      <c r="AF102" s="186"/>
      <c r="AG102" s="186"/>
      <c r="AI102" s="186"/>
      <c r="AJ102" s="186"/>
    </row>
    <row r="103" spans="1:36" s="214" customFormat="1" x14ac:dyDescent="0.25">
      <c r="A103" s="186"/>
      <c r="B103" s="249"/>
      <c r="G103" s="227"/>
      <c r="AA103" s="186"/>
      <c r="AB103" s="186"/>
      <c r="AC103" s="186"/>
      <c r="AD103" s="186"/>
      <c r="AE103" s="186"/>
      <c r="AF103" s="186"/>
      <c r="AG103" s="186"/>
      <c r="AI103" s="186"/>
      <c r="AJ103" s="186"/>
    </row>
    <row r="104" spans="1:36" s="214" customFormat="1" x14ac:dyDescent="0.25">
      <c r="A104" s="186"/>
      <c r="B104" s="249"/>
      <c r="G104" s="227"/>
      <c r="AA104" s="186"/>
      <c r="AB104" s="186"/>
      <c r="AC104" s="186"/>
      <c r="AD104" s="186"/>
      <c r="AE104" s="186"/>
      <c r="AF104" s="186"/>
      <c r="AG104" s="186"/>
      <c r="AI104" s="186"/>
      <c r="AJ104" s="186"/>
    </row>
    <row r="105" spans="1:36" s="214" customFormat="1" x14ac:dyDescent="0.25">
      <c r="A105" s="186"/>
      <c r="B105" s="249"/>
      <c r="G105" s="227"/>
      <c r="AA105" s="186"/>
      <c r="AB105" s="186"/>
      <c r="AC105" s="186"/>
      <c r="AD105" s="186"/>
      <c r="AE105" s="186"/>
      <c r="AF105" s="186"/>
      <c r="AG105" s="186"/>
      <c r="AI105" s="186"/>
      <c r="AJ105" s="186"/>
    </row>
    <row r="106" spans="1:36" s="214" customFormat="1" x14ac:dyDescent="0.25">
      <c r="A106" s="186"/>
      <c r="B106" s="249"/>
      <c r="G106" s="227"/>
      <c r="AA106" s="186"/>
      <c r="AB106" s="186"/>
      <c r="AC106" s="186"/>
      <c r="AD106" s="186"/>
      <c r="AE106" s="186"/>
      <c r="AF106" s="186"/>
      <c r="AG106" s="186"/>
      <c r="AI106" s="186"/>
      <c r="AJ106" s="186"/>
    </row>
    <row r="107" spans="1:36" s="214" customFormat="1" x14ac:dyDescent="0.25">
      <c r="A107" s="186"/>
      <c r="B107" s="249"/>
      <c r="G107" s="227"/>
      <c r="AA107" s="186"/>
      <c r="AB107" s="186"/>
      <c r="AC107" s="186"/>
      <c r="AD107" s="186"/>
      <c r="AE107" s="186"/>
      <c r="AF107" s="186"/>
      <c r="AG107" s="186"/>
      <c r="AI107" s="186"/>
      <c r="AJ107" s="186"/>
    </row>
    <row r="108" spans="1:36" s="214" customFormat="1" x14ac:dyDescent="0.25">
      <c r="A108" s="186"/>
      <c r="B108" s="249"/>
      <c r="G108" s="227"/>
      <c r="AA108" s="186"/>
      <c r="AB108" s="186"/>
      <c r="AC108" s="186"/>
      <c r="AD108" s="186"/>
      <c r="AE108" s="186"/>
      <c r="AF108" s="186"/>
      <c r="AG108" s="186"/>
      <c r="AI108" s="186"/>
      <c r="AJ108" s="186"/>
    </row>
    <row r="109" spans="1:36" s="214" customFormat="1" x14ac:dyDescent="0.25">
      <c r="A109" s="186"/>
      <c r="B109" s="249"/>
      <c r="G109" s="227"/>
      <c r="AA109" s="186"/>
      <c r="AB109" s="186"/>
      <c r="AC109" s="186"/>
      <c r="AD109" s="186"/>
      <c r="AE109" s="186"/>
      <c r="AF109" s="186"/>
      <c r="AG109" s="186"/>
      <c r="AI109" s="186"/>
      <c r="AJ109" s="186"/>
    </row>
    <row r="110" spans="1:36" s="214" customFormat="1" x14ac:dyDescent="0.25">
      <c r="A110" s="186"/>
      <c r="B110" s="249"/>
      <c r="G110" s="227"/>
      <c r="AA110" s="186"/>
      <c r="AB110" s="186"/>
      <c r="AC110" s="186"/>
      <c r="AD110" s="186"/>
      <c r="AE110" s="186"/>
      <c r="AF110" s="186"/>
      <c r="AG110" s="186"/>
      <c r="AI110" s="186"/>
      <c r="AJ110" s="186"/>
    </row>
    <row r="111" spans="1:36" s="214" customFormat="1" x14ac:dyDescent="0.25">
      <c r="A111" s="186"/>
      <c r="B111" s="249"/>
      <c r="G111" s="227"/>
      <c r="AA111" s="186"/>
      <c r="AB111" s="186"/>
      <c r="AC111" s="186"/>
      <c r="AD111" s="186"/>
      <c r="AE111" s="186"/>
      <c r="AF111" s="186"/>
      <c r="AG111" s="186"/>
      <c r="AI111" s="186"/>
      <c r="AJ111" s="186"/>
    </row>
    <row r="112" spans="1:36" s="214" customFormat="1" x14ac:dyDescent="0.25">
      <c r="A112" s="186"/>
      <c r="B112" s="249"/>
      <c r="G112" s="227"/>
      <c r="AA112" s="186"/>
      <c r="AB112" s="186"/>
      <c r="AC112" s="186"/>
      <c r="AD112" s="186"/>
      <c r="AE112" s="186"/>
      <c r="AF112" s="186"/>
      <c r="AG112" s="186"/>
      <c r="AI112" s="186"/>
      <c r="AJ112" s="186"/>
    </row>
    <row r="113" spans="1:36" s="214" customFormat="1" x14ac:dyDescent="0.25">
      <c r="A113" s="186"/>
      <c r="B113" s="249"/>
      <c r="G113" s="227"/>
      <c r="AA113" s="186"/>
      <c r="AB113" s="186"/>
      <c r="AC113" s="186"/>
      <c r="AD113" s="186"/>
      <c r="AE113" s="186"/>
      <c r="AF113" s="186"/>
      <c r="AG113" s="186"/>
      <c r="AI113" s="186"/>
      <c r="AJ113" s="186"/>
    </row>
    <row r="114" spans="1:36" s="214" customFormat="1" x14ac:dyDescent="0.25">
      <c r="A114" s="186"/>
      <c r="B114" s="249"/>
      <c r="G114" s="227"/>
      <c r="AA114" s="186"/>
      <c r="AB114" s="186"/>
      <c r="AC114" s="186"/>
      <c r="AD114" s="186"/>
      <c r="AE114" s="186"/>
      <c r="AF114" s="186"/>
      <c r="AG114" s="186"/>
      <c r="AI114" s="186"/>
      <c r="AJ114" s="186"/>
    </row>
    <row r="115" spans="1:36" s="214" customFormat="1" x14ac:dyDescent="0.25">
      <c r="A115" s="186"/>
      <c r="B115" s="249"/>
      <c r="G115" s="227"/>
      <c r="AA115" s="186"/>
      <c r="AB115" s="186"/>
      <c r="AC115" s="186"/>
      <c r="AD115" s="186"/>
      <c r="AE115" s="186"/>
      <c r="AF115" s="186"/>
      <c r="AG115" s="186"/>
      <c r="AI115" s="186"/>
      <c r="AJ115" s="186"/>
    </row>
    <row r="116" spans="1:36" s="214" customFormat="1" x14ac:dyDescent="0.25">
      <c r="A116" s="186"/>
      <c r="B116" s="249"/>
      <c r="G116" s="227"/>
      <c r="AA116" s="186"/>
      <c r="AB116" s="186"/>
      <c r="AC116" s="186"/>
      <c r="AD116" s="186"/>
      <c r="AE116" s="186"/>
      <c r="AF116" s="186"/>
      <c r="AG116" s="186"/>
      <c r="AI116" s="186"/>
      <c r="AJ116" s="186"/>
    </row>
  </sheetData>
  <sheetProtection password="C765" sheet="1" objects="1" scenarios="1"/>
  <protectedRanges>
    <protectedRange sqref="G5:H9 E5:E9 J13:K22 J34:K43 G56:G62 I56:K62 G66:G75 P5:P7 M5:M10 N10:N11 O5:O10" name="Intervalo1"/>
  </protectedRanges>
  <mergeCells count="34">
    <mergeCell ref="H74:I74"/>
    <mergeCell ref="H75:I75"/>
    <mergeCell ref="G3:H3"/>
    <mergeCell ref="G4:H4"/>
    <mergeCell ref="G5:H5"/>
    <mergeCell ref="G6:H6"/>
    <mergeCell ref="G7:H7"/>
    <mergeCell ref="G8:H8"/>
    <mergeCell ref="H68:I68"/>
    <mergeCell ref="H69:I69"/>
    <mergeCell ref="H70:I70"/>
    <mergeCell ref="H71:I71"/>
    <mergeCell ref="H72:I72"/>
    <mergeCell ref="H73:I73"/>
    <mergeCell ref="F55:G55"/>
    <mergeCell ref="H55:I55"/>
    <mergeCell ref="J55:K55"/>
    <mergeCell ref="H65:I65"/>
    <mergeCell ref="H66:I66"/>
    <mergeCell ref="H67:I67"/>
    <mergeCell ref="B54:K54"/>
    <mergeCell ref="B45:K45"/>
    <mergeCell ref="B1:K1"/>
    <mergeCell ref="M3:P3"/>
    <mergeCell ref="B11:K11"/>
    <mergeCell ref="F12:G12"/>
    <mergeCell ref="H12:I12"/>
    <mergeCell ref="J12:K12"/>
    <mergeCell ref="G9:H9"/>
    <mergeCell ref="B24:K24"/>
    <mergeCell ref="B32:K32"/>
    <mergeCell ref="F33:G33"/>
    <mergeCell ref="H33:I33"/>
    <mergeCell ref="J33:K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5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135"/>
  <sheetViews>
    <sheetView topLeftCell="A47" zoomScale="80" zoomScaleNormal="80" workbookViewId="0">
      <selection activeCell="N72" sqref="N72"/>
    </sheetView>
  </sheetViews>
  <sheetFormatPr defaultRowHeight="18" x14ac:dyDescent="0.25"/>
  <cols>
    <col min="1" max="1" width="10.77734375" style="186" customWidth="1"/>
    <col min="2" max="2" width="13.77734375" style="252" customWidth="1"/>
    <col min="3" max="3" width="13.77734375" bestFit="1" customWidth="1"/>
    <col min="4" max="4" width="12.109375" customWidth="1"/>
    <col min="5" max="5" width="16.33203125" bestFit="1" customWidth="1"/>
    <col min="6" max="6" width="6.77734375" customWidth="1"/>
    <col min="7" max="7" width="12.77734375" style="1" customWidth="1"/>
    <col min="8" max="8" width="6.77734375" customWidth="1"/>
    <col min="9" max="9" width="13.33203125" customWidth="1"/>
    <col min="10" max="11" width="4.77734375" customWidth="1"/>
    <col min="12" max="12" width="3.77734375" style="214" customWidth="1"/>
    <col min="13" max="14" width="12.77734375" style="214" customWidth="1"/>
    <col min="15" max="15" width="14.44140625" style="214" customWidth="1"/>
    <col min="16" max="16" width="12.77734375" style="214" customWidth="1"/>
    <col min="17" max="17" width="3.88671875" style="214" customWidth="1"/>
    <col min="18" max="18" width="3.5546875" style="214" customWidth="1"/>
    <col min="19" max="25" width="8.88671875" style="214" customWidth="1"/>
    <col min="26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55" width="8.88671875" style="214"/>
  </cols>
  <sheetData>
    <row r="1" spans="1:55" ht="24" customHeight="1" thickBot="1" x14ac:dyDescent="0.25">
      <c r="B1" s="535" t="s">
        <v>37</v>
      </c>
      <c r="C1" s="536"/>
      <c r="D1" s="536"/>
      <c r="E1" s="536"/>
      <c r="F1" s="536"/>
      <c r="G1" s="536"/>
      <c r="H1" s="536"/>
      <c r="I1" s="536"/>
      <c r="J1" s="536"/>
      <c r="K1" s="537"/>
      <c r="L1" s="184"/>
      <c r="M1" s="184"/>
      <c r="N1" s="184"/>
      <c r="O1" s="184"/>
      <c r="P1" s="184"/>
      <c r="Q1" s="185"/>
      <c r="R1" s="185"/>
    </row>
    <row r="2" spans="1:55" x14ac:dyDescent="0.2">
      <c r="B2" s="76"/>
      <c r="C2" s="76"/>
      <c r="D2" s="76"/>
      <c r="E2" s="76"/>
      <c r="F2" s="76"/>
      <c r="G2" s="77"/>
      <c r="H2" s="76"/>
      <c r="I2" s="76"/>
      <c r="J2" s="76"/>
      <c r="K2" s="75"/>
      <c r="L2" s="110"/>
      <c r="M2" s="110"/>
      <c r="N2" s="110"/>
      <c r="O2" s="110"/>
      <c r="P2" s="110"/>
      <c r="Q2" s="111"/>
      <c r="R2" s="111"/>
    </row>
    <row r="3" spans="1:55" ht="21" thickBot="1" x14ac:dyDescent="0.25">
      <c r="B3" s="248"/>
      <c r="C3" s="214"/>
      <c r="D3" s="214"/>
      <c r="E3" s="78" t="s">
        <v>20</v>
      </c>
      <c r="F3" s="73"/>
      <c r="G3" s="78" t="s">
        <v>21</v>
      </c>
      <c r="H3" s="24"/>
      <c r="I3" s="78" t="s">
        <v>30</v>
      </c>
      <c r="J3" s="24"/>
      <c r="K3" s="12"/>
      <c r="L3" s="67"/>
      <c r="M3" s="529" t="s">
        <v>346</v>
      </c>
      <c r="N3" s="529"/>
      <c r="O3" s="529"/>
      <c r="P3" s="529"/>
      <c r="Q3" s="112"/>
      <c r="R3" s="112"/>
    </row>
    <row r="4" spans="1:55" ht="19.5" thickBot="1" x14ac:dyDescent="0.25">
      <c r="B4" s="67"/>
      <c r="C4" s="214"/>
      <c r="D4" s="214"/>
      <c r="E4" s="259" t="s">
        <v>22</v>
      </c>
      <c r="F4" s="72"/>
      <c r="G4" s="259" t="s">
        <v>22</v>
      </c>
      <c r="H4" s="71"/>
      <c r="I4" s="259" t="s">
        <v>22</v>
      </c>
      <c r="J4" s="67"/>
      <c r="K4" s="67"/>
      <c r="L4" s="67"/>
      <c r="M4" s="254" t="s">
        <v>342</v>
      </c>
      <c r="N4" s="254" t="s">
        <v>343</v>
      </c>
      <c r="O4" s="254" t="s">
        <v>344</v>
      </c>
      <c r="P4" s="255" t="s">
        <v>345</v>
      </c>
      <c r="Q4" s="112"/>
      <c r="R4" s="112"/>
    </row>
    <row r="5" spans="1:55" x14ac:dyDescent="0.2">
      <c r="B5" s="249"/>
      <c r="C5" s="70">
        <v>1</v>
      </c>
      <c r="D5" s="214"/>
      <c r="E5" s="265" t="s">
        <v>347</v>
      </c>
      <c r="F5" s="253"/>
      <c r="G5" s="265" t="s">
        <v>580</v>
      </c>
      <c r="H5" s="253"/>
      <c r="I5" s="265" t="s">
        <v>590</v>
      </c>
      <c r="J5" s="67"/>
      <c r="K5" s="67"/>
      <c r="L5" s="67"/>
      <c r="M5" s="257" t="s">
        <v>590</v>
      </c>
      <c r="N5" s="257" t="s">
        <v>591</v>
      </c>
      <c r="O5" s="257" t="s">
        <v>593</v>
      </c>
      <c r="P5" s="258" t="s">
        <v>594</v>
      </c>
      <c r="Q5" s="112"/>
      <c r="R5" s="112"/>
    </row>
    <row r="6" spans="1:55" x14ac:dyDescent="0.2">
      <c r="B6" s="249"/>
      <c r="C6" s="69">
        <v>2</v>
      </c>
      <c r="D6" s="214"/>
      <c r="E6" s="266" t="s">
        <v>579</v>
      </c>
      <c r="F6" s="253"/>
      <c r="G6" s="266" t="s">
        <v>591</v>
      </c>
      <c r="H6" s="253"/>
      <c r="I6" s="266" t="s">
        <v>592</v>
      </c>
      <c r="J6" s="67"/>
      <c r="K6" s="67"/>
      <c r="L6" s="67"/>
      <c r="M6" s="257" t="s">
        <v>580</v>
      </c>
      <c r="N6" s="257" t="s">
        <v>579</v>
      </c>
      <c r="O6" s="257" t="s">
        <v>589</v>
      </c>
      <c r="P6" s="258" t="s">
        <v>595</v>
      </c>
      <c r="Q6" s="112"/>
      <c r="R6" s="112"/>
    </row>
    <row r="7" spans="1:55" x14ac:dyDescent="0.2">
      <c r="B7" s="249"/>
      <c r="C7" s="69">
        <v>3</v>
      </c>
      <c r="D7" s="214"/>
      <c r="E7" s="266" t="s">
        <v>581</v>
      </c>
      <c r="F7" s="253"/>
      <c r="G7" s="266" t="s">
        <v>589</v>
      </c>
      <c r="H7" s="253"/>
      <c r="I7" s="266" t="s">
        <v>593</v>
      </c>
      <c r="J7" s="67"/>
      <c r="K7" s="67"/>
      <c r="L7" s="67"/>
      <c r="M7" s="257" t="s">
        <v>347</v>
      </c>
      <c r="N7" s="257" t="s">
        <v>592</v>
      </c>
      <c r="O7" s="257" t="s">
        <v>581</v>
      </c>
      <c r="P7" s="257" t="s">
        <v>596</v>
      </c>
      <c r="Q7" s="112"/>
      <c r="R7" s="112"/>
      <c r="AA7" s="129"/>
      <c r="AB7" s="129"/>
      <c r="AC7" s="129"/>
      <c r="AD7" s="129"/>
      <c r="AE7" s="129"/>
      <c r="AF7" s="129"/>
      <c r="AG7" s="129"/>
    </row>
    <row r="8" spans="1:55" ht="18.75" thickBot="1" x14ac:dyDescent="0.25">
      <c r="B8" s="249"/>
      <c r="C8" s="68">
        <v>4</v>
      </c>
      <c r="D8" s="214"/>
      <c r="E8" s="266" t="s">
        <v>595</v>
      </c>
      <c r="F8" s="253"/>
      <c r="G8" s="266" t="s">
        <v>594</v>
      </c>
      <c r="H8" s="253"/>
      <c r="I8" s="266" t="s">
        <v>596</v>
      </c>
      <c r="J8" s="67"/>
      <c r="K8" s="67"/>
      <c r="L8" s="67"/>
      <c r="M8" s="67"/>
      <c r="N8" s="67"/>
      <c r="O8" s="67"/>
      <c r="P8" s="67"/>
      <c r="Q8" s="112"/>
      <c r="R8" s="112"/>
      <c r="AA8" s="129"/>
      <c r="AB8" s="129"/>
      <c r="AC8" s="129"/>
      <c r="AD8" s="129"/>
      <c r="AE8" s="129"/>
      <c r="AF8" s="129"/>
      <c r="AG8" s="129"/>
    </row>
    <row r="9" spans="1:55" s="214" customFormat="1" ht="18.75" thickBot="1" x14ac:dyDescent="0.25">
      <c r="A9" s="18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2"/>
      <c r="R9" s="112"/>
      <c r="AA9" s="129"/>
      <c r="AB9" s="129"/>
      <c r="AC9" s="129"/>
      <c r="AD9" s="129"/>
      <c r="AE9" s="129"/>
      <c r="AF9" s="129"/>
      <c r="AG9" s="129"/>
      <c r="AI9" s="186"/>
      <c r="AJ9" s="186"/>
    </row>
    <row r="10" spans="1:55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67"/>
      <c r="P10" s="187"/>
      <c r="Q10" s="188"/>
      <c r="R10" s="189"/>
      <c r="AC10" s="129"/>
      <c r="AD10" s="129"/>
      <c r="AE10" s="129"/>
      <c r="AF10" s="129"/>
      <c r="AG10" s="129"/>
    </row>
    <row r="11" spans="1:55" s="37" customFormat="1" ht="18.75" customHeight="1" thickBot="1" x14ac:dyDescent="0.25">
      <c r="A11" s="67"/>
      <c r="B11" s="66" t="s">
        <v>19</v>
      </c>
      <c r="C11" s="50" t="s">
        <v>18</v>
      </c>
      <c r="D11" s="49" t="s">
        <v>17</v>
      </c>
      <c r="E11" s="65" t="s">
        <v>77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67"/>
      <c r="R11" s="112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 t="s">
        <v>70</v>
      </c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ht="18.75" customHeight="1" x14ac:dyDescent="0.25">
      <c r="B12" s="173">
        <v>42478</v>
      </c>
      <c r="C12" s="48" t="s">
        <v>451</v>
      </c>
      <c r="D12" s="32" t="s">
        <v>162</v>
      </c>
      <c r="E12" s="31" t="s">
        <v>421</v>
      </c>
      <c r="F12" s="60">
        <v>4</v>
      </c>
      <c r="G12" s="30" t="str">
        <f>E8</f>
        <v>IPV</v>
      </c>
      <c r="H12" s="59">
        <v>1</v>
      </c>
      <c r="I12" s="46" t="str">
        <f>E5</f>
        <v>AEIST</v>
      </c>
      <c r="J12" s="47"/>
      <c r="K12" s="46"/>
      <c r="L12" s="67"/>
      <c r="M12" s="67"/>
      <c r="N12" s="67"/>
      <c r="R12" s="112"/>
      <c r="AA12" s="24" t="str">
        <f>IF(AND(J12=K12),"EMPATE",(IF(J12&gt;K12,G12,I12)))</f>
        <v>EMPATE</v>
      </c>
      <c r="AB12" s="192">
        <f>IF(AI12=AJ12,"EMPATE",)</f>
        <v>0</v>
      </c>
      <c r="AC12" s="24" t="str">
        <f>IF(AND(J12=K12),"EMPATE",(IF(J12&lt;K12,G12,I12)))</f>
        <v>EMPATE</v>
      </c>
      <c r="AD12" s="129"/>
      <c r="AI12" s="67" t="str">
        <f>IF(J12=K12,"EMPATE",)</f>
        <v>EMPATE</v>
      </c>
      <c r="AJ12" s="67" t="str">
        <f>IF(J12&lt;&gt;0,"EMPATE","vazio")</f>
        <v>vazio</v>
      </c>
    </row>
    <row r="13" spans="1:55" ht="18.75" customHeight="1" thickBot="1" x14ac:dyDescent="0.3">
      <c r="B13" s="174">
        <v>42478</v>
      </c>
      <c r="C13" s="45" t="s">
        <v>451</v>
      </c>
      <c r="D13" s="35" t="s">
        <v>163</v>
      </c>
      <c r="E13" s="58" t="s">
        <v>422</v>
      </c>
      <c r="F13" s="64">
        <v>3</v>
      </c>
      <c r="G13" s="34" t="str">
        <f>E7</f>
        <v>AEFADEUP</v>
      </c>
      <c r="H13" s="63">
        <v>2</v>
      </c>
      <c r="I13" s="61" t="str">
        <f>E6</f>
        <v>AAUM</v>
      </c>
      <c r="J13" s="62"/>
      <c r="K13" s="61"/>
      <c r="L13" s="67"/>
      <c r="M13" s="67"/>
      <c r="N13" s="67"/>
      <c r="R13" s="112"/>
      <c r="AA13" s="24" t="str">
        <f t="shared" ref="AA13:AA17" si="0">IF(AND(J13=K13),"EMPATE",(IF(J13&gt;K13,G13,I13)))</f>
        <v>EMPATE</v>
      </c>
      <c r="AB13" s="192">
        <f t="shared" ref="AB13:AB17" si="1">IF(AI13=AJ13,"EMPATE",)</f>
        <v>0</v>
      </c>
      <c r="AC13" s="24" t="str">
        <f t="shared" ref="AC13:AC17" si="2">IF(AND(J13=K13),"EMPATE",(IF(J13&lt;K13,G13,I13)))</f>
        <v>EMPATE</v>
      </c>
      <c r="AD13" s="129"/>
      <c r="AI13" s="67" t="str">
        <f t="shared" ref="AI13:AI17" si="3">IF(J13=K13,"EMPATE",)</f>
        <v>EMPATE</v>
      </c>
      <c r="AJ13" s="67" t="str">
        <f t="shared" ref="AJ13:AJ17" si="4">IF(J13&lt;&gt;0,"EMPATE","vazio")</f>
        <v>vazio</v>
      </c>
    </row>
    <row r="14" spans="1:55" ht="18.75" customHeight="1" x14ac:dyDescent="0.25">
      <c r="B14" s="173">
        <v>42479</v>
      </c>
      <c r="C14" s="42" t="s">
        <v>311</v>
      </c>
      <c r="D14" s="32" t="s">
        <v>164</v>
      </c>
      <c r="E14" s="31" t="s">
        <v>421</v>
      </c>
      <c r="F14" s="60">
        <v>3</v>
      </c>
      <c r="G14" s="30" t="str">
        <f>E7</f>
        <v>AEFADEUP</v>
      </c>
      <c r="H14" s="59">
        <v>1</v>
      </c>
      <c r="I14" s="46" t="str">
        <f>E5</f>
        <v>AEIST</v>
      </c>
      <c r="J14" s="47"/>
      <c r="K14" s="46"/>
      <c r="L14" s="67"/>
      <c r="M14" s="67"/>
      <c r="N14" s="67"/>
      <c r="R14" s="112"/>
      <c r="AA14" s="24" t="str">
        <f t="shared" si="0"/>
        <v>EMPATE</v>
      </c>
      <c r="AB14" s="192">
        <f t="shared" si="1"/>
        <v>0</v>
      </c>
      <c r="AC14" s="24" t="str">
        <f t="shared" si="2"/>
        <v>EMPATE</v>
      </c>
      <c r="AD14" s="129"/>
      <c r="AI14" s="67" t="str">
        <f t="shared" si="3"/>
        <v>EMPATE</v>
      </c>
      <c r="AJ14" s="67" t="str">
        <f t="shared" si="4"/>
        <v>vazio</v>
      </c>
    </row>
    <row r="15" spans="1:55" ht="18.75" customHeight="1" thickBot="1" x14ac:dyDescent="0.3">
      <c r="B15" s="174">
        <v>42479</v>
      </c>
      <c r="C15" s="36" t="s">
        <v>311</v>
      </c>
      <c r="D15" s="28" t="s">
        <v>165</v>
      </c>
      <c r="E15" s="58" t="s">
        <v>422</v>
      </c>
      <c r="F15" s="57">
        <v>2</v>
      </c>
      <c r="G15" s="26" t="str">
        <f>E6</f>
        <v>AAUM</v>
      </c>
      <c r="H15" s="56">
        <v>4</v>
      </c>
      <c r="I15" s="43" t="str">
        <f>E8</f>
        <v>IPV</v>
      </c>
      <c r="J15" s="44"/>
      <c r="K15" s="43"/>
      <c r="L15" s="67"/>
      <c r="M15" s="67"/>
      <c r="N15" s="67"/>
      <c r="R15" s="112"/>
      <c r="AA15" s="24" t="str">
        <f t="shared" si="0"/>
        <v>EMPATE</v>
      </c>
      <c r="AB15" s="192">
        <f t="shared" si="1"/>
        <v>0</v>
      </c>
      <c r="AC15" s="2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55" ht="18.75" customHeight="1" x14ac:dyDescent="0.25">
      <c r="B16" s="173">
        <v>42479</v>
      </c>
      <c r="C16" s="33" t="s">
        <v>304</v>
      </c>
      <c r="D16" s="32" t="s">
        <v>166</v>
      </c>
      <c r="E16" s="31" t="s">
        <v>421</v>
      </c>
      <c r="F16" s="60">
        <v>4</v>
      </c>
      <c r="G16" s="30" t="str">
        <f>E8</f>
        <v>IPV</v>
      </c>
      <c r="H16" s="59">
        <v>3</v>
      </c>
      <c r="I16" s="46" t="str">
        <f>E7</f>
        <v>AEFADEUP</v>
      </c>
      <c r="J16" s="47"/>
      <c r="K16" s="46"/>
      <c r="L16" s="67"/>
      <c r="AA16" s="24" t="str">
        <f t="shared" si="0"/>
        <v>EMPATE</v>
      </c>
      <c r="AB16" s="192">
        <f t="shared" si="1"/>
        <v>0</v>
      </c>
      <c r="AC16" s="24" t="str">
        <f t="shared" si="2"/>
        <v>EMPATE</v>
      </c>
      <c r="AD16" s="129"/>
      <c r="AE16" s="129"/>
      <c r="AF16" s="129"/>
      <c r="AG16" s="190"/>
      <c r="AI16" s="67" t="str">
        <f t="shared" si="3"/>
        <v>EMPATE</v>
      </c>
      <c r="AJ16" s="67" t="str">
        <f t="shared" si="4"/>
        <v>vazio</v>
      </c>
    </row>
    <row r="17" spans="1:36" ht="18.75" customHeight="1" thickBot="1" x14ac:dyDescent="0.3">
      <c r="B17" s="174">
        <v>42479</v>
      </c>
      <c r="C17" s="29" t="s">
        <v>304</v>
      </c>
      <c r="D17" s="28" t="s">
        <v>167</v>
      </c>
      <c r="E17" s="58" t="s">
        <v>422</v>
      </c>
      <c r="F17" s="57">
        <v>1</v>
      </c>
      <c r="G17" s="26" t="str">
        <f>E5</f>
        <v>AEIST</v>
      </c>
      <c r="H17" s="56">
        <v>2</v>
      </c>
      <c r="I17" s="43" t="str">
        <f>E6</f>
        <v>AAUM</v>
      </c>
      <c r="J17" s="44"/>
      <c r="K17" s="43"/>
      <c r="L17" s="67"/>
      <c r="M17" s="67"/>
      <c r="N17" s="67"/>
      <c r="R17" s="24"/>
      <c r="AA17" s="24" t="str">
        <f t="shared" si="0"/>
        <v>EMPATE</v>
      </c>
      <c r="AB17" s="192">
        <f t="shared" si="1"/>
        <v>0</v>
      </c>
      <c r="AC17" s="24" t="str">
        <f t="shared" si="2"/>
        <v>EMPATE</v>
      </c>
      <c r="AD17" s="129"/>
      <c r="AE17" s="129"/>
      <c r="AF17" s="129"/>
      <c r="AG17" s="129"/>
      <c r="AI17" s="67" t="str">
        <f t="shared" si="3"/>
        <v>EMPATE</v>
      </c>
      <c r="AJ17" s="67" t="str">
        <f t="shared" si="4"/>
        <v>vazio</v>
      </c>
    </row>
    <row r="18" spans="1:36" s="214" customFormat="1" ht="18.75" customHeight="1" x14ac:dyDescent="0.25">
      <c r="A18" s="186"/>
      <c r="B18" s="250"/>
      <c r="C18" s="54"/>
      <c r="D18" s="51"/>
      <c r="E18" s="51"/>
      <c r="F18" s="51"/>
      <c r="G18" s="226"/>
      <c r="H18" s="52"/>
      <c r="I18" s="51"/>
      <c r="J18" s="51"/>
      <c r="K18" s="51"/>
      <c r="L18" s="67"/>
      <c r="M18" s="67"/>
      <c r="N18" s="67"/>
      <c r="R18" s="189"/>
      <c r="AA18" s="129"/>
      <c r="AB18" s="129"/>
      <c r="AC18" s="129"/>
      <c r="AD18" s="129"/>
      <c r="AE18" s="129"/>
      <c r="AF18" s="129"/>
      <c r="AG18" s="129"/>
      <c r="AI18" s="186"/>
      <c r="AJ18" s="186"/>
    </row>
    <row r="19" spans="1:36" s="23" customFormat="1" ht="18.75" customHeight="1" thickBot="1" x14ac:dyDescent="0.25">
      <c r="A19" s="129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M19" s="24"/>
      <c r="N19" s="24"/>
      <c r="R19" s="24"/>
      <c r="AA19" s="129"/>
      <c r="AB19" s="129"/>
      <c r="AC19" s="129"/>
      <c r="AD19" s="129"/>
      <c r="AE19" s="129"/>
      <c r="AF19" s="129"/>
      <c r="AG19" s="129"/>
      <c r="AI19" s="129"/>
      <c r="AJ19" s="129"/>
    </row>
    <row r="20" spans="1:36" s="23" customFormat="1" ht="18.75" customHeight="1" thickBot="1" x14ac:dyDescent="0.25">
      <c r="A20" s="129"/>
      <c r="B20" s="121" t="s">
        <v>12</v>
      </c>
      <c r="C20" s="333" t="s">
        <v>11</v>
      </c>
      <c r="D20" s="151" t="s">
        <v>10</v>
      </c>
      <c r="E20" s="113" t="s">
        <v>9</v>
      </c>
      <c r="F20" s="120" t="s">
        <v>52</v>
      </c>
      <c r="G20" s="120" t="s">
        <v>8</v>
      </c>
      <c r="H20" s="122" t="s">
        <v>26</v>
      </c>
      <c r="I20" s="113" t="s">
        <v>27</v>
      </c>
      <c r="J20" s="123" t="s">
        <v>5</v>
      </c>
      <c r="K20" s="121" t="s">
        <v>4</v>
      </c>
      <c r="L20" s="24"/>
      <c r="M20" s="24"/>
      <c r="N20" s="24"/>
      <c r="R20" s="24"/>
      <c r="AA20" s="193" t="s">
        <v>71</v>
      </c>
      <c r="AB20" s="194" t="s">
        <v>72</v>
      </c>
      <c r="AC20" s="195" t="s">
        <v>73</v>
      </c>
      <c r="AD20" s="24"/>
      <c r="AE20" s="193" t="s">
        <v>74</v>
      </c>
      <c r="AF20" s="196" t="s">
        <v>75</v>
      </c>
      <c r="AG20" s="197" t="s">
        <v>76</v>
      </c>
      <c r="AI20" s="129"/>
      <c r="AJ20" s="129"/>
    </row>
    <row r="21" spans="1:36" ht="18.75" customHeight="1" x14ac:dyDescent="0.2">
      <c r="B21" s="14" t="s">
        <v>3</v>
      </c>
      <c r="C21" s="334" t="str">
        <f>E6</f>
        <v>AAUM</v>
      </c>
      <c r="D21" s="16">
        <f>E21+F21+G21</f>
        <v>0</v>
      </c>
      <c r="E21" s="138">
        <f>COUNTIFS($AA$12:$AA$17,C21)</f>
        <v>0</v>
      </c>
      <c r="F21" s="348">
        <f>AG21</f>
        <v>0</v>
      </c>
      <c r="G21" s="156">
        <f>COUNTIFS($AC$12:$AC$17,C21)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13">
        <f>(E21*3)+(F21*1)</f>
        <v>0</v>
      </c>
      <c r="L21" s="67"/>
      <c r="M21" s="67"/>
      <c r="N21" s="67"/>
      <c r="O21" s="67"/>
      <c r="P21" s="24"/>
      <c r="Q21" s="189"/>
      <c r="R21" s="189"/>
      <c r="AA21" s="155">
        <f>SUMIFS($J$12:$J$17,$G$12:$G$17,"&lt;&gt;B22",$I$12:$I$17,$C21)</f>
        <v>0</v>
      </c>
      <c r="AB21" s="198">
        <f>SUMIFS($K$12:$K$17,$I$12:$I$17,"&lt;&gt;B22",$G$12:$G$17,$C21)</f>
        <v>0</v>
      </c>
      <c r="AC21" s="199">
        <f>SUM(AA21:AB21)</f>
        <v>0</v>
      </c>
      <c r="AD21" s="190"/>
      <c r="AE21" s="133">
        <f>COUNTIFS($AB$12:$AB$17,"EMPATE",G12:G17,C21)</f>
        <v>0</v>
      </c>
      <c r="AF21" s="217">
        <f>COUNTIFS($AB$12:$AB$17,"EMPATE",I12:I17,C21)</f>
        <v>0</v>
      </c>
      <c r="AG21" s="218">
        <f>SUM(AE21:AF21)</f>
        <v>0</v>
      </c>
    </row>
    <row r="22" spans="1:36" s="23" customFormat="1" ht="18.75" customHeight="1" x14ac:dyDescent="0.2">
      <c r="A22" s="129"/>
      <c r="B22" s="8" t="s">
        <v>2</v>
      </c>
      <c r="C22" s="11" t="str">
        <f>E5</f>
        <v>AEIST</v>
      </c>
      <c r="D22" s="10">
        <f>E22+F22+G22</f>
        <v>0</v>
      </c>
      <c r="E22" s="141">
        <f>COUNTIFS($AA$12:$AA$17,C22)</f>
        <v>0</v>
      </c>
      <c r="F22" s="349">
        <f>AG22</f>
        <v>0</v>
      </c>
      <c r="G22" s="157">
        <f>COUNTIFS($AC$12:$AC$17,C22)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>(E22*3)+(F22*1)</f>
        <v>0</v>
      </c>
      <c r="L22" s="24"/>
      <c r="M22" s="24"/>
      <c r="N22" s="24"/>
      <c r="R22" s="24"/>
      <c r="AA22" s="155">
        <f>SUMIFS($J$12:$J$17,$G$12:$G$17,"&lt;&gt;B21",$I$12:$I$17,$C22)</f>
        <v>0</v>
      </c>
      <c r="AB22" s="198">
        <f>SUMIFS($K$12:$K$17,$I$12:$I$17,"&lt;&gt;B21",$G$12:$G$17,$C22)</f>
        <v>0</v>
      </c>
      <c r="AC22" s="199">
        <f>SUM(AA22:AB22)</f>
        <v>0</v>
      </c>
      <c r="AD22" s="190"/>
      <c r="AE22" s="155">
        <f>COUNTIFS($AB$12:$AB$17,"EMPATE",G12:G17,C22)</f>
        <v>0</v>
      </c>
      <c r="AF22" s="215">
        <f>COUNTIFS($AB$12:$AB$17,"EMPATE",I12:I17,C22)</f>
        <v>0</v>
      </c>
      <c r="AG22" s="216">
        <f>SUM(AE22:AF22)</f>
        <v>0</v>
      </c>
      <c r="AI22" s="129"/>
      <c r="AJ22" s="129"/>
    </row>
    <row r="23" spans="1:36" ht="18.75" customHeight="1" thickBot="1" x14ac:dyDescent="0.25">
      <c r="B23" s="8" t="s">
        <v>1</v>
      </c>
      <c r="C23" s="11" t="str">
        <f>E8</f>
        <v>IPV</v>
      </c>
      <c r="D23" s="10">
        <f>E23+F23+G23</f>
        <v>0</v>
      </c>
      <c r="E23" s="141">
        <f>COUNTIFS($AA$12:$AA$17,C23)</f>
        <v>0</v>
      </c>
      <c r="F23" s="349">
        <f>AG23</f>
        <v>0</v>
      </c>
      <c r="G23" s="157">
        <f>COUNTIFS($AC$12:$AC$17,C23)</f>
        <v>0</v>
      </c>
      <c r="H23" s="9">
        <f>SUMIFS(K12:K17,I12:I17,C23)+SUMIFS(J12:J17,G12:G17,C23)</f>
        <v>0</v>
      </c>
      <c r="I23" s="116">
        <f>AC23</f>
        <v>0</v>
      </c>
      <c r="J23" s="160">
        <f>H23-I23</f>
        <v>0</v>
      </c>
      <c r="K23" s="7">
        <f>(E23*3)+(F23*1)</f>
        <v>0</v>
      </c>
      <c r="L23" s="67"/>
      <c r="M23" s="67"/>
      <c r="N23" s="67"/>
      <c r="R23" s="189"/>
      <c r="AA23" s="204">
        <f>SUMIFS($J$12:$J$17,$G$12:$G$17,"&lt;&gt;B24",$I$12:$I$17,$C23)</f>
        <v>0</v>
      </c>
      <c r="AB23" s="205">
        <f>SUMIFS($K$12:$K$17,$I$12:$I$17,"&lt;&gt;B24",$G$12:$G$17,$C23)</f>
        <v>0</v>
      </c>
      <c r="AC23" s="206">
        <f>SUM(AA23:AB23)</f>
        <v>0</v>
      </c>
      <c r="AD23" s="190"/>
      <c r="AE23" s="134">
        <f>COUNTIFS($AB$12:$AB$17,"EMPATE",G12:G17,C23)</f>
        <v>0</v>
      </c>
      <c r="AF23" s="219">
        <f>COUNTIFS($AB$12:$AB$17,"EMPATE",I12:I17,C23)</f>
        <v>0</v>
      </c>
      <c r="AG23" s="220">
        <f>SUM(AE23:AF23)</f>
        <v>0</v>
      </c>
    </row>
    <row r="24" spans="1:36" ht="18.75" customHeight="1" thickBot="1" x14ac:dyDescent="0.25">
      <c r="B24" s="3" t="s">
        <v>0</v>
      </c>
      <c r="C24" s="6" t="str">
        <f>E7</f>
        <v>AEFADEUP</v>
      </c>
      <c r="D24" s="5">
        <f t="shared" ref="D24" si="5">E24+F24+G24</f>
        <v>0</v>
      </c>
      <c r="E24" s="144">
        <f>COUNTIFS($AA$12:$AA$17,C24)</f>
        <v>0</v>
      </c>
      <c r="F24" s="350">
        <f>AG24</f>
        <v>0</v>
      </c>
      <c r="G24" s="158">
        <f>COUNTIFS($AC$12:$AC$17,C24)</f>
        <v>0</v>
      </c>
      <c r="H24" s="4">
        <f>SUMIFS(K12:K17,I12:I17,C24)+SUMIFS(J12:J17,G12:G17,C24)</f>
        <v>0</v>
      </c>
      <c r="I24" s="117">
        <f t="shared" ref="I24" si="6">AC24</f>
        <v>0</v>
      </c>
      <c r="J24" s="161">
        <f>H24-I24</f>
        <v>0</v>
      </c>
      <c r="K24" s="2">
        <f t="shared" ref="K24" si="7">(E24*3)+(F24*1)</f>
        <v>0</v>
      </c>
      <c r="L24" s="67"/>
      <c r="M24" s="67"/>
      <c r="N24" s="67"/>
      <c r="O24" s="67"/>
      <c r="P24" s="24"/>
      <c r="Q24" s="189"/>
      <c r="R24" s="189"/>
      <c r="AA24" s="155">
        <f>SUMIFS($J$12:$J$17,$G$12:$G$17,"&lt;&gt;B23",$I$12:$I$17,$C24)</f>
        <v>0</v>
      </c>
      <c r="AB24" s="198">
        <f>SUMIFS($K$12:$K$17,$I$12:$I$17,"&lt;&gt;B23",$G$12:$G$17,$C24)</f>
        <v>0</v>
      </c>
      <c r="AC24" s="199">
        <f t="shared" ref="AC24" si="8">SUM(AA24:AB24)</f>
        <v>0</v>
      </c>
      <c r="AD24" s="190"/>
      <c r="AE24" s="133">
        <f>COUNTIFS($AB$12:$AB$17,"EMPATE",G12:G17,C24)</f>
        <v>0</v>
      </c>
      <c r="AF24" s="217">
        <f>COUNTIFS($AB$12:$AB$17,"EMPATE",I12:I17,C24)</f>
        <v>0</v>
      </c>
      <c r="AG24" s="218">
        <f>SUM(AE24:AF24)</f>
        <v>0</v>
      </c>
    </row>
    <row r="25" spans="1:36" s="214" customFormat="1" ht="18.75" customHeight="1" thickBot="1" x14ac:dyDescent="0.3">
      <c r="A25" s="186"/>
      <c r="B25" s="249"/>
      <c r="G25" s="227"/>
      <c r="AA25" s="129"/>
      <c r="AB25" s="129"/>
      <c r="AC25" s="129"/>
      <c r="AD25" s="129"/>
      <c r="AE25" s="129"/>
      <c r="AF25" s="129"/>
      <c r="AG25" s="186"/>
      <c r="AI25" s="186"/>
      <c r="AJ25" s="186"/>
    </row>
    <row r="26" spans="1:36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AA26" s="129"/>
      <c r="AB26" s="129"/>
      <c r="AC26" s="129"/>
      <c r="AD26" s="129"/>
      <c r="AE26" s="129"/>
      <c r="AF26" s="129"/>
    </row>
    <row r="27" spans="1:36" ht="18.75" customHeight="1" thickBot="1" x14ac:dyDescent="0.25">
      <c r="B27" s="66" t="s">
        <v>19</v>
      </c>
      <c r="C27" s="50" t="s">
        <v>18</v>
      </c>
      <c r="D27" s="49" t="s">
        <v>17</v>
      </c>
      <c r="E27" s="168" t="s">
        <v>77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AA27" s="190" t="s">
        <v>53</v>
      </c>
      <c r="AB27" s="192" t="s">
        <v>70</v>
      </c>
      <c r="AC27" s="190" t="s">
        <v>54</v>
      </c>
      <c r="AD27" s="129"/>
      <c r="AE27" s="129"/>
      <c r="AF27" s="129"/>
    </row>
    <row r="28" spans="1:36" ht="18.75" customHeight="1" x14ac:dyDescent="0.25">
      <c r="B28" s="173">
        <v>42478</v>
      </c>
      <c r="C28" s="48" t="s">
        <v>305</v>
      </c>
      <c r="D28" s="32" t="s">
        <v>168</v>
      </c>
      <c r="E28" s="31" t="s">
        <v>421</v>
      </c>
      <c r="F28" s="60">
        <v>4</v>
      </c>
      <c r="G28" s="30" t="str">
        <f>G8</f>
        <v>AEFEUNL</v>
      </c>
      <c r="H28" s="59">
        <v>1</v>
      </c>
      <c r="I28" s="46" t="str">
        <f>G5</f>
        <v>AEFEUP</v>
      </c>
      <c r="J28" s="47"/>
      <c r="K28" s="46"/>
      <c r="AA28" s="24" t="str">
        <f>IF(AND(J28=K28),"EMPATE",(IF(J28&gt;K28,G28,I28)))</f>
        <v>EMPATE</v>
      </c>
      <c r="AB28" s="192">
        <f>IF(AI28=AJ28,"EMPATE",)</f>
        <v>0</v>
      </c>
      <c r="AC28" s="24" t="str">
        <f>IF(AND(J28=K28),"EMPATE",(IF(J28&lt;K28,G28,I28)))</f>
        <v>EMPATE</v>
      </c>
      <c r="AI28" s="67" t="str">
        <f>IF(J28=K28,"EMPATE",)</f>
        <v>EMPATE</v>
      </c>
      <c r="AJ28" s="67" t="str">
        <f>IF(J28&lt;&gt;0,"EMPATE","vazio")</f>
        <v>vazio</v>
      </c>
    </row>
    <row r="29" spans="1:36" ht="18.75" customHeight="1" thickBot="1" x14ac:dyDescent="0.3">
      <c r="B29" s="174">
        <v>42478</v>
      </c>
      <c r="C29" s="45" t="s">
        <v>305</v>
      </c>
      <c r="D29" s="35" t="s">
        <v>169</v>
      </c>
      <c r="E29" s="58" t="s">
        <v>422</v>
      </c>
      <c r="F29" s="64">
        <v>3</v>
      </c>
      <c r="G29" s="34" t="str">
        <f>G7</f>
        <v>AAUBI</v>
      </c>
      <c r="H29" s="63">
        <v>2</v>
      </c>
      <c r="I29" s="61" t="str">
        <f>G6</f>
        <v>A.Militar</v>
      </c>
      <c r="J29" s="62"/>
      <c r="K29" s="61"/>
      <c r="AA29" s="24" t="str">
        <f t="shared" ref="AA29:AA33" si="9">IF(AND(J29=K29),"EMPATE",(IF(J29&gt;K29,G29,I29)))</f>
        <v>EMPATE</v>
      </c>
      <c r="AB29" s="192">
        <f t="shared" ref="AB29:AB33" si="10">IF(AI29=AJ29,"EMPATE",)</f>
        <v>0</v>
      </c>
      <c r="AC29" s="24" t="str">
        <f t="shared" ref="AC29:AC33" si="11">IF(AND(J29=K29),"EMPATE",(IF(J29&lt;K29,G29,I29)))</f>
        <v>EMPATE</v>
      </c>
      <c r="AI29" s="67" t="str">
        <f t="shared" ref="AI29:AI33" si="12">IF(J29=K29,"EMPATE",)</f>
        <v>EMPATE</v>
      </c>
      <c r="AJ29" s="67" t="str">
        <f>IF(J29&lt;&gt;0,"EMPATE","vazio")</f>
        <v>vazio</v>
      </c>
    </row>
    <row r="30" spans="1:36" ht="18.75" customHeight="1" x14ac:dyDescent="0.25">
      <c r="B30" s="173">
        <v>42479</v>
      </c>
      <c r="C30" s="42" t="s">
        <v>314</v>
      </c>
      <c r="D30" s="32" t="s">
        <v>170</v>
      </c>
      <c r="E30" s="31" t="s">
        <v>421</v>
      </c>
      <c r="F30" s="60">
        <v>3</v>
      </c>
      <c r="G30" s="30" t="str">
        <f>G7</f>
        <v>AAUBI</v>
      </c>
      <c r="H30" s="59">
        <v>1</v>
      </c>
      <c r="I30" s="46" t="str">
        <f>G5</f>
        <v>AEFEUP</v>
      </c>
      <c r="J30" s="47"/>
      <c r="K30" s="46"/>
      <c r="AA30" s="24" t="str">
        <f t="shared" si="9"/>
        <v>EMPATE</v>
      </c>
      <c r="AB30" s="192">
        <f t="shared" si="10"/>
        <v>0</v>
      </c>
      <c r="AC30" s="24" t="str">
        <f>IF(AND(J30=K30),"EMPATE",(IF(J30&lt;K30,G30,I30)))</f>
        <v>EMPATE</v>
      </c>
      <c r="AI30" s="67" t="str">
        <f t="shared" si="12"/>
        <v>EMPATE</v>
      </c>
      <c r="AJ30" s="67" t="str">
        <f t="shared" ref="AJ30:AJ33" si="13">IF(J30&lt;&gt;0,"EMPATE","vazio")</f>
        <v>vazio</v>
      </c>
    </row>
    <row r="31" spans="1:36" ht="18.75" customHeight="1" thickBot="1" x14ac:dyDescent="0.3">
      <c r="B31" s="174">
        <v>42479</v>
      </c>
      <c r="C31" s="36" t="s">
        <v>314</v>
      </c>
      <c r="D31" s="28" t="s">
        <v>171</v>
      </c>
      <c r="E31" s="58" t="s">
        <v>422</v>
      </c>
      <c r="F31" s="57">
        <v>2</v>
      </c>
      <c r="G31" s="26" t="str">
        <f>G6</f>
        <v>A.Militar</v>
      </c>
      <c r="H31" s="56">
        <v>4</v>
      </c>
      <c r="I31" s="43" t="str">
        <f>G8</f>
        <v>AEFEUNL</v>
      </c>
      <c r="J31" s="44"/>
      <c r="K31" s="43"/>
      <c r="AA31" s="24" t="str">
        <f t="shared" si="9"/>
        <v>EMPATE</v>
      </c>
      <c r="AB31" s="192">
        <f t="shared" si="10"/>
        <v>0</v>
      </c>
      <c r="AC31" s="24" t="str">
        <f t="shared" si="11"/>
        <v>EMPATE</v>
      </c>
      <c r="AI31" s="67" t="str">
        <f t="shared" si="12"/>
        <v>EMPATE</v>
      </c>
      <c r="AJ31" s="67" t="str">
        <f t="shared" si="13"/>
        <v>vazio</v>
      </c>
    </row>
    <row r="32" spans="1:36" ht="18.75" customHeight="1" x14ac:dyDescent="0.25">
      <c r="B32" s="173">
        <v>42479</v>
      </c>
      <c r="C32" s="33" t="s">
        <v>309</v>
      </c>
      <c r="D32" s="32" t="s">
        <v>172</v>
      </c>
      <c r="E32" s="31" t="s">
        <v>421</v>
      </c>
      <c r="F32" s="60">
        <v>4</v>
      </c>
      <c r="G32" s="30" t="str">
        <f>G8</f>
        <v>AEFEUNL</v>
      </c>
      <c r="H32" s="59">
        <v>3</v>
      </c>
      <c r="I32" s="46" t="str">
        <f>G7</f>
        <v>AAUBI</v>
      </c>
      <c r="J32" s="375"/>
      <c r="K32" s="46"/>
      <c r="AA32" s="24" t="str">
        <f t="shared" si="9"/>
        <v>EMPATE</v>
      </c>
      <c r="AB32" s="192">
        <f t="shared" si="10"/>
        <v>0</v>
      </c>
      <c r="AC32" s="24" t="str">
        <f t="shared" si="11"/>
        <v>EMPATE</v>
      </c>
      <c r="AI32" s="67" t="str">
        <f t="shared" si="12"/>
        <v>EMPATE</v>
      </c>
      <c r="AJ32" s="67" t="str">
        <f t="shared" si="13"/>
        <v>vazio</v>
      </c>
    </row>
    <row r="33" spans="1:36" ht="18.75" customHeight="1" thickBot="1" x14ac:dyDescent="0.3">
      <c r="B33" s="174">
        <v>42479</v>
      </c>
      <c r="C33" s="29" t="s">
        <v>309</v>
      </c>
      <c r="D33" s="28" t="s">
        <v>173</v>
      </c>
      <c r="E33" s="58" t="s">
        <v>422</v>
      </c>
      <c r="F33" s="57">
        <v>1</v>
      </c>
      <c r="G33" s="26" t="str">
        <f>G5</f>
        <v>AEFEUP</v>
      </c>
      <c r="H33" s="56">
        <v>2</v>
      </c>
      <c r="I33" s="43" t="str">
        <f>G6</f>
        <v>A.Militar</v>
      </c>
      <c r="J33" s="44"/>
      <c r="K33" s="43"/>
      <c r="AA33" s="24" t="str">
        <f t="shared" si="9"/>
        <v>EMPATE</v>
      </c>
      <c r="AB33" s="192">
        <f t="shared" si="10"/>
        <v>0</v>
      </c>
      <c r="AC33" s="24" t="str">
        <f t="shared" si="11"/>
        <v>EMPATE</v>
      </c>
      <c r="AI33" s="67" t="str">
        <f t="shared" si="12"/>
        <v>EMPATE</v>
      </c>
      <c r="AJ33" s="67" t="str">
        <f t="shared" si="13"/>
        <v>vazio</v>
      </c>
    </row>
    <row r="34" spans="1:36" s="214" customFormat="1" ht="18.75" customHeight="1" x14ac:dyDescent="0.25">
      <c r="A34" s="186"/>
      <c r="B34" s="250"/>
      <c r="C34" s="54"/>
      <c r="D34" s="51"/>
      <c r="E34" s="51"/>
      <c r="F34" s="51"/>
      <c r="G34" s="226"/>
      <c r="H34" s="52"/>
      <c r="I34" s="51"/>
      <c r="J34" s="51"/>
      <c r="K34" s="51"/>
      <c r="AA34" s="186"/>
      <c r="AB34" s="186"/>
      <c r="AC34" s="186"/>
      <c r="AD34" s="186"/>
      <c r="AE34" s="186"/>
      <c r="AF34" s="186"/>
      <c r="AG34" s="186"/>
      <c r="AI34" s="186"/>
      <c r="AJ34" s="186"/>
    </row>
    <row r="35" spans="1:36" ht="18.75" customHeight="1" thickBot="1" x14ac:dyDescent="0.25">
      <c r="B35" s="534" t="s">
        <v>13</v>
      </c>
      <c r="C35" s="534"/>
      <c r="D35" s="534"/>
      <c r="E35" s="534"/>
      <c r="F35" s="534"/>
      <c r="G35" s="534"/>
      <c r="H35" s="534"/>
      <c r="I35" s="534"/>
      <c r="J35" s="534"/>
      <c r="K35" s="534"/>
    </row>
    <row r="36" spans="1:36" ht="18.75" customHeight="1" thickBot="1" x14ac:dyDescent="0.25">
      <c r="B36" s="121" t="s">
        <v>12</v>
      </c>
      <c r="C36" s="333" t="s">
        <v>11</v>
      </c>
      <c r="D36" s="373" t="s">
        <v>10</v>
      </c>
      <c r="E36" s="113" t="s">
        <v>9</v>
      </c>
      <c r="F36" s="120" t="s">
        <v>52</v>
      </c>
      <c r="G36" s="120" t="s">
        <v>8</v>
      </c>
      <c r="H36" s="122" t="s">
        <v>26</v>
      </c>
      <c r="I36" s="113" t="s">
        <v>27</v>
      </c>
      <c r="J36" s="123" t="s">
        <v>5</v>
      </c>
      <c r="K36" s="121" t="s">
        <v>4</v>
      </c>
      <c r="AA36" s="193" t="s">
        <v>71</v>
      </c>
      <c r="AB36" s="194" t="s">
        <v>72</v>
      </c>
      <c r="AC36" s="195" t="s">
        <v>73</v>
      </c>
      <c r="AD36" s="24"/>
      <c r="AE36" s="193" t="s">
        <v>74</v>
      </c>
      <c r="AF36" s="196" t="s">
        <v>75</v>
      </c>
      <c r="AG36" s="197" t="s">
        <v>76</v>
      </c>
    </row>
    <row r="37" spans="1:36" ht="18.75" customHeight="1" thickBot="1" x14ac:dyDescent="0.25">
      <c r="B37" s="14" t="s">
        <v>3</v>
      </c>
      <c r="C37" s="334" t="str">
        <f>G7</f>
        <v>AAUBI</v>
      </c>
      <c r="D37" s="14">
        <f>E37+F37+G37</f>
        <v>0</v>
      </c>
      <c r="E37" s="136">
        <f>COUNTIFS($AA$28:$AA$33,C37)</f>
        <v>0</v>
      </c>
      <c r="F37" s="348">
        <f>AG37</f>
        <v>0</v>
      </c>
      <c r="G37" s="156">
        <f>COUNTIFS($AC$28:$AC$33,C37)</f>
        <v>0</v>
      </c>
      <c r="H37" s="15">
        <f>SUMIFS(K28:K33,I28:I33,C37)+SUMIFS(J28:J33,G28:G33,C37)</f>
        <v>0</v>
      </c>
      <c r="I37" s="115">
        <f>AC37</f>
        <v>0</v>
      </c>
      <c r="J37" s="336">
        <f>H37-I37</f>
        <v>0</v>
      </c>
      <c r="K37" s="13">
        <f>(E37*3)+(F37*1)</f>
        <v>0</v>
      </c>
      <c r="AA37" s="155">
        <f>SUMIFS($J$28:$J$33,$G$28:$G$33,"&lt;&gt;B21",$I$28:$I$33,$C37)</f>
        <v>0</v>
      </c>
      <c r="AB37" s="198">
        <f>SUMIFS($K$28:$K$33,$I$28:$I$33,"&lt;&gt;B21",$G$28:$G$33,$C37)</f>
        <v>0</v>
      </c>
      <c r="AC37" s="199">
        <f>SUM(AA37:AB37)</f>
        <v>0</v>
      </c>
      <c r="AD37" s="190"/>
      <c r="AE37" s="133">
        <f>COUNTIFS($AB$28:$AB$33,"EMPATE",G28:G33,C37)</f>
        <v>0</v>
      </c>
      <c r="AF37" s="217">
        <f>COUNTIFS($AB$28:$AB$33,"EMPATE",I28:I33,C37)</f>
        <v>0</v>
      </c>
      <c r="AG37" s="218">
        <f>SUM(AE37:AF37)</f>
        <v>0</v>
      </c>
    </row>
    <row r="38" spans="1:36" ht="18.75" customHeight="1" x14ac:dyDescent="0.2">
      <c r="B38" s="8" t="s">
        <v>2</v>
      </c>
      <c r="C38" s="11" t="str">
        <f>G5</f>
        <v>AEFEUP</v>
      </c>
      <c r="D38" s="8">
        <f>E38+F38+G38</f>
        <v>0</v>
      </c>
      <c r="E38" s="139">
        <f>COUNTIFS($AA$28:$AA$33,C38)</f>
        <v>0</v>
      </c>
      <c r="F38" s="349">
        <f>AG38</f>
        <v>0</v>
      </c>
      <c r="G38" s="157">
        <f>COUNTIFS($AC$28:$AC$33,C38)</f>
        <v>0</v>
      </c>
      <c r="H38" s="9">
        <f>SUMIFS(K28:K33,I28:I33,C38)+SUMIFS(J28:J33,G28:G33,C38)</f>
        <v>0</v>
      </c>
      <c r="I38" s="116">
        <f>AC38</f>
        <v>0</v>
      </c>
      <c r="J38" s="160">
        <f>H38-I38</f>
        <v>0</v>
      </c>
      <c r="K38" s="7">
        <f>(E38*3)+(F38*1)</f>
        <v>0</v>
      </c>
      <c r="AA38" s="209">
        <f>SUMIFS($J$28:$J$33,$G$28:$G$33,"&lt;&gt;B21",$I$28:$I$33,$C38)</f>
        <v>0</v>
      </c>
      <c r="AB38" s="162">
        <f>SUMIFS($K$28:$K$33,$I$28:$I$33,"&lt;&gt;B21",$G$28:$G$33,$C38)</f>
        <v>0</v>
      </c>
      <c r="AC38" s="210">
        <f>SUM(AA38:AB38)</f>
        <v>0</v>
      </c>
      <c r="AD38" s="190"/>
      <c r="AE38" s="155">
        <f>COUNTIFS($AB$28:$AB$33,"EMPATE",G28:G33,C38)</f>
        <v>0</v>
      </c>
      <c r="AF38" s="215">
        <f>COUNTIFS($AB$28:$AB$33,"EMPATE",I28:I33,C38)</f>
        <v>0</v>
      </c>
      <c r="AG38" s="216">
        <f>SUM(AE38:AF38)</f>
        <v>0</v>
      </c>
    </row>
    <row r="39" spans="1:36" ht="18.75" customHeight="1" x14ac:dyDescent="0.2">
      <c r="B39" s="8" t="s">
        <v>1</v>
      </c>
      <c r="C39" s="11" t="str">
        <f>G6</f>
        <v>A.Militar</v>
      </c>
      <c r="D39" s="8">
        <f>E39+F39+G39</f>
        <v>0</v>
      </c>
      <c r="E39" s="139">
        <f>COUNTIFS($AA$28:$AA$33,C39)</f>
        <v>0</v>
      </c>
      <c r="F39" s="349">
        <f>AG39</f>
        <v>0</v>
      </c>
      <c r="G39" s="157">
        <f>COUNTIFS($AC$28:$AC$33,C39)</f>
        <v>0</v>
      </c>
      <c r="H39" s="9">
        <f>SUMIFS(K28:K33,I28:I33,C39)+SUMIFS(J28:J33,G28:G33,C39)</f>
        <v>0</v>
      </c>
      <c r="I39" s="116">
        <f>AC39</f>
        <v>0</v>
      </c>
      <c r="J39" s="160">
        <f>H39-I39</f>
        <v>0</v>
      </c>
      <c r="K39" s="7">
        <f t="shared" ref="K39:K40" si="14">(E39*3)+(F39*1)</f>
        <v>0</v>
      </c>
      <c r="AA39" s="155">
        <f>SUMIFS($J$28:$J$33,$G$28:$G$33,"&lt;&gt;B21",$I$28:$I$33,$C39)</f>
        <v>0</v>
      </c>
      <c r="AB39" s="198">
        <f t="shared" ref="AB39:AB40" si="15">SUMIFS($K$28:$K$33,$I$28:$I$33,"&lt;&gt;B21",$G$28:$G$33,$C39)</f>
        <v>0</v>
      </c>
      <c r="AC39" s="199">
        <f t="shared" ref="AC39:AC40" si="16">SUM(AA39:AB39)</f>
        <v>0</v>
      </c>
      <c r="AD39" s="190"/>
      <c r="AE39" s="133">
        <f>COUNTIFS($AB$28:$AB$33,"EMPATE",G28:G33,C39)</f>
        <v>0</v>
      </c>
      <c r="AF39" s="217">
        <f>COUNTIFS($AB$28:$AB$33,"EMPATE",I28:I33,C39)</f>
        <v>0</v>
      </c>
      <c r="AG39" s="218">
        <f>SUM(AE39:AF39)</f>
        <v>0</v>
      </c>
    </row>
    <row r="40" spans="1:36" ht="18.75" customHeight="1" thickBot="1" x14ac:dyDescent="0.25">
      <c r="B40" s="3" t="s">
        <v>0</v>
      </c>
      <c r="C40" s="6" t="str">
        <f>G8</f>
        <v>AEFEUNL</v>
      </c>
      <c r="D40" s="3">
        <f t="shared" ref="D40" si="17">E40+F40+G40</f>
        <v>0</v>
      </c>
      <c r="E40" s="142">
        <f>COUNTIFS($AA$28:$AA$33,C40)</f>
        <v>0</v>
      </c>
      <c r="F40" s="350">
        <f>AG40</f>
        <v>0</v>
      </c>
      <c r="G40" s="158">
        <f>COUNTIFS($AC$28:$AC$33,C40)</f>
        <v>0</v>
      </c>
      <c r="H40" s="4">
        <f>SUMIFS(K28:K33,I28:I33,C40)+SUMIFS(J28:J33,G28:G33,C40)</f>
        <v>0</v>
      </c>
      <c r="I40" s="117">
        <f t="shared" ref="I40" si="18">AC40</f>
        <v>0</v>
      </c>
      <c r="J40" s="161">
        <f>H40-I40</f>
        <v>0</v>
      </c>
      <c r="K40" s="2">
        <f t="shared" si="14"/>
        <v>0</v>
      </c>
      <c r="AA40" s="204">
        <f>SUMIFS($J$28:$J$33,$G$28:$G$33,"&lt;&gt;B21",$I$28:$I$33,$C40)</f>
        <v>0</v>
      </c>
      <c r="AB40" s="205">
        <f t="shared" si="15"/>
        <v>0</v>
      </c>
      <c r="AC40" s="206">
        <f t="shared" si="16"/>
        <v>0</v>
      </c>
      <c r="AD40" s="190"/>
      <c r="AE40" s="134">
        <f>COUNTIFS($AB$28:$AB$33,"EMPATE",G28:G33,C40)</f>
        <v>0</v>
      </c>
      <c r="AF40" s="219">
        <f>COUNTIFS($AB$28:$AB$33,"EMPATE",I28:I33,C40)</f>
        <v>0</v>
      </c>
      <c r="AG40" s="220">
        <f>SUM(AE40:AF40)</f>
        <v>0</v>
      </c>
    </row>
    <row r="41" spans="1:36" s="214" customFormat="1" ht="18.75" customHeight="1" thickBot="1" x14ac:dyDescent="0.3">
      <c r="A41" s="186"/>
      <c r="B41" s="249"/>
      <c r="G41" s="227"/>
      <c r="AA41" s="186"/>
      <c r="AB41" s="186"/>
      <c r="AC41" s="186"/>
      <c r="AD41" s="186"/>
      <c r="AE41" s="186"/>
      <c r="AF41" s="186"/>
      <c r="AG41" s="186"/>
      <c r="AI41" s="186"/>
      <c r="AJ41" s="186"/>
    </row>
    <row r="42" spans="1:36" ht="18.75" customHeight="1" thickBot="1" x14ac:dyDescent="0.25">
      <c r="B42" s="525" t="s">
        <v>30</v>
      </c>
      <c r="C42" s="526"/>
      <c r="D42" s="526"/>
      <c r="E42" s="526"/>
      <c r="F42" s="526"/>
      <c r="G42" s="526"/>
      <c r="H42" s="526"/>
      <c r="I42" s="526"/>
      <c r="J42" s="526"/>
      <c r="K42" s="527"/>
    </row>
    <row r="43" spans="1:36" ht="18.75" customHeight="1" thickBot="1" x14ac:dyDescent="0.25">
      <c r="B43" s="66" t="s">
        <v>19</v>
      </c>
      <c r="C43" s="50" t="s">
        <v>18</v>
      </c>
      <c r="D43" s="49" t="s">
        <v>17</v>
      </c>
      <c r="E43" s="168" t="s">
        <v>77</v>
      </c>
      <c r="F43" s="519" t="s">
        <v>16</v>
      </c>
      <c r="G43" s="520"/>
      <c r="H43" s="520" t="s">
        <v>15</v>
      </c>
      <c r="I43" s="521"/>
      <c r="J43" s="528" t="s">
        <v>14</v>
      </c>
      <c r="K43" s="523"/>
      <c r="AA43" s="190" t="s">
        <v>53</v>
      </c>
      <c r="AB43" s="192" t="s">
        <v>70</v>
      </c>
      <c r="AC43" s="190" t="s">
        <v>54</v>
      </c>
      <c r="AD43" s="129"/>
      <c r="AE43" s="129"/>
      <c r="AF43" s="129"/>
    </row>
    <row r="44" spans="1:36" ht="18.75" customHeight="1" x14ac:dyDescent="0.25">
      <c r="B44" s="173">
        <v>42478</v>
      </c>
      <c r="C44" s="48" t="s">
        <v>302</v>
      </c>
      <c r="D44" s="32" t="s">
        <v>174</v>
      </c>
      <c r="E44" s="31" t="s">
        <v>421</v>
      </c>
      <c r="F44" s="60">
        <v>4</v>
      </c>
      <c r="G44" s="30" t="str">
        <f>I8</f>
        <v>UCP-CRP</v>
      </c>
      <c r="H44" s="59">
        <v>1</v>
      </c>
      <c r="I44" s="46" t="str">
        <f>I5</f>
        <v>AAUE</v>
      </c>
      <c r="J44" s="47"/>
      <c r="K44" s="46"/>
      <c r="AA44" s="24" t="str">
        <f>IF(AND(J44=K44),"EMPATE",(IF(J44&gt;K44,G44,I44)))</f>
        <v>EMPATE</v>
      </c>
      <c r="AB44" s="192">
        <f>IF(AI44=AJ44,"EMPATE",)</f>
        <v>0</v>
      </c>
      <c r="AC44" s="24" t="str">
        <f>IF(AND(J44=K44),"EMPATE",(IF(J44&lt;K44,G44,I44)))</f>
        <v>EMPATE</v>
      </c>
      <c r="AI44" s="67" t="str">
        <f>IF(J44=K44,"EMPATE",)</f>
        <v>EMPATE</v>
      </c>
      <c r="AJ44" s="67" t="str">
        <f>IF(J44&lt;&gt;0,"EMPATE","vazio")</f>
        <v>vazio</v>
      </c>
    </row>
    <row r="45" spans="1:36" ht="18.75" customHeight="1" thickBot="1" x14ac:dyDescent="0.3">
      <c r="B45" s="174">
        <v>42478</v>
      </c>
      <c r="C45" s="45" t="s">
        <v>302</v>
      </c>
      <c r="D45" s="35" t="s">
        <v>175</v>
      </c>
      <c r="E45" s="58" t="s">
        <v>422</v>
      </c>
      <c r="F45" s="64">
        <v>3</v>
      </c>
      <c r="G45" s="34" t="str">
        <f>I7</f>
        <v>AEFML</v>
      </c>
      <c r="H45" s="63">
        <v>2</v>
      </c>
      <c r="I45" s="61" t="str">
        <f>I6</f>
        <v>aeISEP</v>
      </c>
      <c r="J45" s="62"/>
      <c r="K45" s="61"/>
      <c r="AA45" s="24" t="str">
        <f t="shared" ref="AA45:AA49" si="19">IF(AND(J45=K45),"EMPATE",(IF(J45&gt;K45,G45,I45)))</f>
        <v>EMPATE</v>
      </c>
      <c r="AB45" s="192">
        <f t="shared" ref="AB45:AB49" si="20">IF(AI45=AJ45,"EMPATE",)</f>
        <v>0</v>
      </c>
      <c r="AC45" s="24" t="str">
        <f t="shared" ref="AC45:AC49" si="21">IF(AND(J45=K45),"EMPATE",(IF(J45&lt;K45,G45,I45)))</f>
        <v>EMPATE</v>
      </c>
      <c r="AI45" s="67" t="str">
        <f t="shared" ref="AI45:AI49" si="22">IF(J45=K45,"EMPATE",)</f>
        <v>EMPATE</v>
      </c>
      <c r="AJ45" s="67" t="str">
        <f t="shared" ref="AJ45:AJ49" si="23">IF(J45&lt;&gt;0,"EMPATE","vazio")</f>
        <v>vazio</v>
      </c>
    </row>
    <row r="46" spans="1:36" ht="18.75" customHeight="1" x14ac:dyDescent="0.25">
      <c r="B46" s="173">
        <v>42479</v>
      </c>
      <c r="C46" s="42" t="s">
        <v>418</v>
      </c>
      <c r="D46" s="32" t="s">
        <v>176</v>
      </c>
      <c r="E46" s="31" t="s">
        <v>421</v>
      </c>
      <c r="F46" s="60">
        <v>3</v>
      </c>
      <c r="G46" s="30" t="str">
        <f>I7</f>
        <v>AEFML</v>
      </c>
      <c r="H46" s="59">
        <v>1</v>
      </c>
      <c r="I46" s="46" t="str">
        <f>I5</f>
        <v>AAUE</v>
      </c>
      <c r="J46" s="47"/>
      <c r="K46" s="46"/>
      <c r="AA46" s="24" t="str">
        <f t="shared" si="19"/>
        <v>EMPATE</v>
      </c>
      <c r="AB46" s="192">
        <f t="shared" si="20"/>
        <v>0</v>
      </c>
      <c r="AC46" s="24" t="str">
        <f>IF(AND(J46=K46),"EMPATE",(IF(J46&lt;K46,G46,I46)))</f>
        <v>EMPATE</v>
      </c>
      <c r="AI46" s="67" t="str">
        <f t="shared" si="22"/>
        <v>EMPATE</v>
      </c>
      <c r="AJ46" s="67" t="str">
        <f t="shared" si="23"/>
        <v>vazio</v>
      </c>
    </row>
    <row r="47" spans="1:36" ht="18.75" customHeight="1" thickBot="1" x14ac:dyDescent="0.3">
      <c r="B47" s="174">
        <v>42479</v>
      </c>
      <c r="C47" s="36" t="s">
        <v>418</v>
      </c>
      <c r="D47" s="28" t="s">
        <v>177</v>
      </c>
      <c r="E47" s="58" t="s">
        <v>422</v>
      </c>
      <c r="F47" s="57">
        <v>2</v>
      </c>
      <c r="G47" s="26" t="str">
        <f>I6</f>
        <v>aeISEP</v>
      </c>
      <c r="H47" s="56">
        <v>4</v>
      </c>
      <c r="I47" s="43" t="str">
        <f>I8</f>
        <v>UCP-CRP</v>
      </c>
      <c r="J47" s="44"/>
      <c r="K47" s="43"/>
      <c r="AA47" s="24" t="str">
        <f t="shared" si="19"/>
        <v>EMPATE</v>
      </c>
      <c r="AB47" s="192">
        <f t="shared" si="20"/>
        <v>0</v>
      </c>
      <c r="AC47" s="24" t="str">
        <f t="shared" si="21"/>
        <v>EMPATE</v>
      </c>
      <c r="AI47" s="67" t="str">
        <f t="shared" si="22"/>
        <v>EMPATE</v>
      </c>
      <c r="AJ47" s="67" t="str">
        <f t="shared" si="23"/>
        <v>vazio</v>
      </c>
    </row>
    <row r="48" spans="1:36" ht="18.75" customHeight="1" x14ac:dyDescent="0.25">
      <c r="B48" s="173">
        <v>42479</v>
      </c>
      <c r="C48" s="33" t="s">
        <v>341</v>
      </c>
      <c r="D48" s="32" t="s">
        <v>178</v>
      </c>
      <c r="E48" s="31" t="s">
        <v>421</v>
      </c>
      <c r="F48" s="60">
        <v>4</v>
      </c>
      <c r="G48" s="30" t="str">
        <f>I8</f>
        <v>UCP-CRP</v>
      </c>
      <c r="H48" s="59">
        <v>3</v>
      </c>
      <c r="I48" s="46" t="str">
        <f>I7</f>
        <v>AEFML</v>
      </c>
      <c r="J48" s="47"/>
      <c r="K48" s="46"/>
      <c r="AA48" s="24" t="str">
        <f t="shared" si="19"/>
        <v>EMPATE</v>
      </c>
      <c r="AB48" s="192">
        <f t="shared" si="20"/>
        <v>0</v>
      </c>
      <c r="AC48" s="24" t="str">
        <f t="shared" si="21"/>
        <v>EMPATE</v>
      </c>
      <c r="AI48" s="67" t="str">
        <f t="shared" si="22"/>
        <v>EMPATE</v>
      </c>
      <c r="AJ48" s="67" t="str">
        <f t="shared" si="23"/>
        <v>vazio</v>
      </c>
    </row>
    <row r="49" spans="2:36" ht="18.75" customHeight="1" thickBot="1" x14ac:dyDescent="0.3">
      <c r="B49" s="174">
        <v>42479</v>
      </c>
      <c r="C49" s="29" t="s">
        <v>341</v>
      </c>
      <c r="D49" s="28" t="s">
        <v>179</v>
      </c>
      <c r="E49" s="58" t="s">
        <v>422</v>
      </c>
      <c r="F49" s="57">
        <v>1</v>
      </c>
      <c r="G49" s="26" t="str">
        <f>I5</f>
        <v>AAUE</v>
      </c>
      <c r="H49" s="56">
        <v>2</v>
      </c>
      <c r="I49" s="43" t="str">
        <f>I6</f>
        <v>aeISEP</v>
      </c>
      <c r="J49" s="44"/>
      <c r="K49" s="43"/>
      <c r="AA49" s="24" t="str">
        <f t="shared" si="19"/>
        <v>EMPATE</v>
      </c>
      <c r="AB49" s="192">
        <f t="shared" si="20"/>
        <v>0</v>
      </c>
      <c r="AC49" s="24" t="str">
        <f t="shared" si="21"/>
        <v>EMPATE</v>
      </c>
      <c r="AI49" s="67" t="str">
        <f t="shared" si="22"/>
        <v>EMPATE</v>
      </c>
      <c r="AJ49" s="67" t="str">
        <f t="shared" si="23"/>
        <v>vazio</v>
      </c>
    </row>
    <row r="50" spans="2:36" ht="18.75" customHeight="1" x14ac:dyDescent="0.25">
      <c r="B50" s="250"/>
      <c r="C50" s="54"/>
      <c r="D50" s="51"/>
      <c r="E50" s="51"/>
      <c r="F50" s="51"/>
      <c r="G50" s="226"/>
      <c r="H50" s="52"/>
      <c r="I50" s="51"/>
      <c r="J50" s="51"/>
      <c r="K50" s="51"/>
    </row>
    <row r="51" spans="2:36" ht="18.75" customHeight="1" thickBot="1" x14ac:dyDescent="0.25">
      <c r="B51" s="534" t="s">
        <v>13</v>
      </c>
      <c r="C51" s="534"/>
      <c r="D51" s="534"/>
      <c r="E51" s="534"/>
      <c r="F51" s="534"/>
      <c r="G51" s="534"/>
      <c r="H51" s="534"/>
      <c r="I51" s="534"/>
      <c r="J51" s="534"/>
      <c r="K51" s="534"/>
    </row>
    <row r="52" spans="2:36" ht="18.75" customHeight="1" thickBot="1" x14ac:dyDescent="0.25">
      <c r="B52" s="121" t="s">
        <v>12</v>
      </c>
      <c r="C52" s="333" t="s">
        <v>11</v>
      </c>
      <c r="D52" s="386" t="s">
        <v>10</v>
      </c>
      <c r="E52" s="113" t="s">
        <v>9</v>
      </c>
      <c r="F52" s="120" t="s">
        <v>52</v>
      </c>
      <c r="G52" s="120" t="s">
        <v>8</v>
      </c>
      <c r="H52" s="122" t="s">
        <v>26</v>
      </c>
      <c r="I52" s="113" t="s">
        <v>27</v>
      </c>
      <c r="J52" s="123" t="s">
        <v>5</v>
      </c>
      <c r="K52" s="121" t="s">
        <v>4</v>
      </c>
      <c r="AA52" s="221" t="s">
        <v>71</v>
      </c>
      <c r="AB52" s="222" t="s">
        <v>72</v>
      </c>
      <c r="AC52" s="195" t="s">
        <v>73</v>
      </c>
      <c r="AD52" s="24"/>
      <c r="AE52" s="193" t="s">
        <v>74</v>
      </c>
      <c r="AF52" s="196" t="s">
        <v>75</v>
      </c>
      <c r="AG52" s="197" t="s">
        <v>76</v>
      </c>
    </row>
    <row r="53" spans="2:36" ht="18.75" customHeight="1" thickBot="1" x14ac:dyDescent="0.25">
      <c r="B53" s="14" t="s">
        <v>3</v>
      </c>
      <c r="C53" s="334" t="str">
        <f>I6</f>
        <v>aeISEP</v>
      </c>
      <c r="D53" s="14">
        <f>E53+F53+G53</f>
        <v>0</v>
      </c>
      <c r="E53" s="136">
        <f>COUNTIFS($AA$44:$AA$49,C53)</f>
        <v>0</v>
      </c>
      <c r="F53" s="348">
        <f>AG53</f>
        <v>0</v>
      </c>
      <c r="G53" s="156">
        <f>COUNTIFS($AC$44:$AC$49,C53)</f>
        <v>0</v>
      </c>
      <c r="H53" s="15">
        <f>SUMIFS(K44:K49,I44:I49,C53)+SUMIFS(J44:J49,G44:G49,C53)</f>
        <v>0</v>
      </c>
      <c r="I53" s="115">
        <f>AC53</f>
        <v>0</v>
      </c>
      <c r="J53" s="336">
        <f>H53-I53</f>
        <v>0</v>
      </c>
      <c r="K53" s="13">
        <f>(E53*3)+(F53*1)</f>
        <v>0</v>
      </c>
      <c r="AA53" s="133">
        <f>SUMIFS($J$44:$J$49,$G$44:$G$49,"&lt;&gt;B21",$I$44:$I$49,$C53)</f>
        <v>0</v>
      </c>
      <c r="AB53" s="224">
        <f>SUMIFS($K$44:$K$49,$I$44:$I$49,"&lt;&gt;B21",$G$44:$G$49,$C53)</f>
        <v>0</v>
      </c>
      <c r="AC53" s="199">
        <f>SUM(AA53:AB53)</f>
        <v>0</v>
      </c>
      <c r="AD53" s="190"/>
      <c r="AE53" s="155">
        <f>COUNTIFS($AB$44:$AB$49,"EMPATE",G44:G49,C53)</f>
        <v>0</v>
      </c>
      <c r="AF53" s="215">
        <f>COUNTIFS($AB$44:$AB$49,"EMPATE",I44:I49,C53)</f>
        <v>0</v>
      </c>
      <c r="AG53" s="218">
        <f>SUM(AE53:AF53)</f>
        <v>0</v>
      </c>
    </row>
    <row r="54" spans="2:36" ht="18.75" customHeight="1" x14ac:dyDescent="0.2">
      <c r="B54" s="8" t="s">
        <v>2</v>
      </c>
      <c r="C54" s="11" t="str">
        <f>I5</f>
        <v>AAUE</v>
      </c>
      <c r="D54" s="8">
        <f>E54+F54+G54</f>
        <v>0</v>
      </c>
      <c r="E54" s="139">
        <f>COUNTIFS($AA$44:$AA$49,C54)</f>
        <v>0</v>
      </c>
      <c r="F54" s="349">
        <f>AG54</f>
        <v>0</v>
      </c>
      <c r="G54" s="157">
        <f>COUNTIFS($AC$44:$AC$49,C54)</f>
        <v>0</v>
      </c>
      <c r="H54" s="9">
        <f>SUMIFS(K44:K49,I44:I49,C54)+SUMIFS(J44:J49,G44:G49,C54)</f>
        <v>0</v>
      </c>
      <c r="I54" s="116">
        <f>AC54</f>
        <v>0</v>
      </c>
      <c r="J54" s="160">
        <f>H54-I54</f>
        <v>0</v>
      </c>
      <c r="K54" s="7">
        <f>(E54*3)+(F54*1)</f>
        <v>0</v>
      </c>
      <c r="AA54" s="209">
        <f>SUMIFS($J$44:$J$49,$G$44:$G$49,"&lt;&gt;B21",$I$44:$I$49,$C54)</f>
        <v>0</v>
      </c>
      <c r="AB54" s="223">
        <f>SUMIFS($K$44:$K$49,$I$44:$I$49,"&lt;&gt;B21",$G$44:$G$49,$C54)</f>
        <v>0</v>
      </c>
      <c r="AC54" s="210">
        <f>SUM(AA54:AB54)</f>
        <v>0</v>
      </c>
      <c r="AD54" s="190"/>
      <c r="AE54" s="155">
        <f>COUNTIFS($AB$44:$AB$49,"EMPATE",G44:G49,C54)</f>
        <v>0</v>
      </c>
      <c r="AF54" s="215">
        <f>COUNTIFS($AB$44:$AB$49,"EMPATE",I44:I49,C54)</f>
        <v>0</v>
      </c>
      <c r="AG54" s="216">
        <f>SUM(AE54:AF54)</f>
        <v>0</v>
      </c>
    </row>
    <row r="55" spans="2:36" ht="18.75" customHeight="1" thickBot="1" x14ac:dyDescent="0.25">
      <c r="B55" s="8" t="s">
        <v>1</v>
      </c>
      <c r="C55" s="11" t="str">
        <f>I8</f>
        <v>UCP-CRP</v>
      </c>
      <c r="D55" s="8">
        <f>E55+F55+G55</f>
        <v>0</v>
      </c>
      <c r="E55" s="139">
        <f>COUNTIFS($AA$44:$AA$49,C55)</f>
        <v>0</v>
      </c>
      <c r="F55" s="349">
        <f>AG55</f>
        <v>0</v>
      </c>
      <c r="G55" s="157">
        <f>COUNTIFS($AC$44:$AC$49,C55)</f>
        <v>0</v>
      </c>
      <c r="H55" s="9">
        <f>SUMIFS(K44:K49,I44:I49,C55)+SUMIFS(J44:J49,G44:G49,C55)</f>
        <v>0</v>
      </c>
      <c r="I55" s="116">
        <f>AC55</f>
        <v>0</v>
      </c>
      <c r="J55" s="160">
        <f>H55-I55</f>
        <v>0</v>
      </c>
      <c r="K55" s="7">
        <f>(E55*3)+(F55*1)</f>
        <v>0</v>
      </c>
      <c r="AA55" s="134">
        <f>SUMIFS($J$44:$J$49,$G$44:$G$49,"&lt;&gt;B21",$I$44:$I$49,$C55)</f>
        <v>0</v>
      </c>
      <c r="AB55" s="225">
        <f>SUMIFS($K$44:$K$49,$I$44:$I$49,"&lt;&gt;B21",$G$44:$G$49,$C55)</f>
        <v>0</v>
      </c>
      <c r="AC55" s="206">
        <f>SUM(AA55:AB55)</f>
        <v>0</v>
      </c>
      <c r="AD55" s="190"/>
      <c r="AE55" s="155">
        <f>COUNTIFS($AB$44:$AB$49,"EMPATE",G44:G49,C55)</f>
        <v>0</v>
      </c>
      <c r="AF55" s="215">
        <f>COUNTIFS($AB$44:$AB$49,"EMPATE",I44:I49,C55)</f>
        <v>0</v>
      </c>
      <c r="AG55" s="220">
        <f>SUM(AE55:AF55)</f>
        <v>0</v>
      </c>
    </row>
    <row r="56" spans="2:36" ht="18.75" customHeight="1" thickBot="1" x14ac:dyDescent="0.25">
      <c r="B56" s="3" t="s">
        <v>0</v>
      </c>
      <c r="C56" s="6" t="str">
        <f>I7</f>
        <v>AEFML</v>
      </c>
      <c r="D56" s="3">
        <f t="shared" ref="D56" si="24">E56+F56+G56</f>
        <v>0</v>
      </c>
      <c r="E56" s="142">
        <f>COUNTIFS($AA$44:$AA$49,C56)</f>
        <v>0</v>
      </c>
      <c r="F56" s="350">
        <f>AG56</f>
        <v>0</v>
      </c>
      <c r="G56" s="158">
        <f>COUNTIFS($AC$44:$AC$49,C56)</f>
        <v>0</v>
      </c>
      <c r="H56" s="4">
        <f>SUMIFS(K44:K49,I44:I49,C56)+SUMIFS(J44:J49,G44:G49,C56)</f>
        <v>0</v>
      </c>
      <c r="I56" s="117">
        <f t="shared" ref="I56" si="25">AC56</f>
        <v>0</v>
      </c>
      <c r="J56" s="161">
        <f>H56-I56</f>
        <v>0</v>
      </c>
      <c r="K56" s="2">
        <f t="shared" ref="K56" si="26">(E56*3)+(F56*1)</f>
        <v>0</v>
      </c>
      <c r="AA56" s="133">
        <f>SUMIFS($J$44:$J$49,$G$44:$G$49,"&lt;&gt;B21",$I$44:$I$49,$C56)</f>
        <v>0</v>
      </c>
      <c r="AB56" s="224">
        <f>SUMIFS($K$44:$K$49,$I$44:$I$49,"&lt;&gt;B21",$G$44:$G$49,$C56)</f>
        <v>0</v>
      </c>
      <c r="AC56" s="199">
        <f t="shared" ref="AC56" si="27">SUM(AA56:AB56)</f>
        <v>0</v>
      </c>
      <c r="AD56" s="190"/>
      <c r="AE56" s="155">
        <f>COUNTIFS($AB$44:$AB$49,"EMPATE",G44:G49,C56)</f>
        <v>0</v>
      </c>
      <c r="AF56" s="215">
        <f>COUNTIFS($AB$44:$AB$49,"EMPATE",I44:I49,C56)</f>
        <v>0</v>
      </c>
      <c r="AG56" s="218">
        <f>SUM(AE56:AF56)</f>
        <v>0</v>
      </c>
    </row>
    <row r="57" spans="2:36" x14ac:dyDescent="0.25">
      <c r="B57" s="249"/>
      <c r="C57" s="214"/>
      <c r="D57" s="214"/>
      <c r="E57" s="214"/>
      <c r="F57" s="214"/>
      <c r="G57" s="227"/>
      <c r="H57" s="214"/>
      <c r="I57" s="214"/>
      <c r="J57" s="214"/>
      <c r="K57" s="214"/>
      <c r="AA57" s="129"/>
      <c r="AB57" s="129"/>
      <c r="AC57" s="129"/>
      <c r="AD57" s="129"/>
      <c r="AE57" s="129"/>
      <c r="AF57" s="129"/>
      <c r="AG57" s="129"/>
    </row>
    <row r="58" spans="2:36" ht="18.75" thickBot="1" x14ac:dyDescent="0.3">
      <c r="B58" s="249"/>
      <c r="C58" s="214"/>
      <c r="D58" s="214"/>
      <c r="E58" s="214"/>
      <c r="F58" s="214"/>
      <c r="G58" s="227"/>
      <c r="H58" s="214"/>
      <c r="I58" s="214"/>
      <c r="J58" s="214"/>
      <c r="K58" s="214"/>
      <c r="AA58" s="129"/>
      <c r="AB58" s="129"/>
      <c r="AC58" s="129"/>
      <c r="AD58" s="129"/>
      <c r="AE58" s="129"/>
      <c r="AF58" s="129"/>
      <c r="AG58" s="129"/>
    </row>
    <row r="59" spans="2:36" ht="18.75" thickBot="1" x14ac:dyDescent="0.25">
      <c r="B59" s="525" t="s">
        <v>31</v>
      </c>
      <c r="C59" s="526"/>
      <c r="D59" s="526"/>
      <c r="E59" s="526"/>
      <c r="F59" s="526"/>
      <c r="G59" s="526"/>
      <c r="H59" s="526"/>
      <c r="I59" s="526"/>
      <c r="J59" s="526"/>
      <c r="K59" s="527"/>
      <c r="AA59" s="190" t="s">
        <v>53</v>
      </c>
      <c r="AB59" s="190" t="s">
        <v>54</v>
      </c>
      <c r="AC59" s="129"/>
      <c r="AD59" s="129"/>
      <c r="AE59" s="129"/>
      <c r="AF59" s="129"/>
      <c r="AG59" s="129"/>
    </row>
    <row r="60" spans="2:36" ht="18.75" thickBot="1" x14ac:dyDescent="0.25">
      <c r="B60" s="49" t="s">
        <v>19</v>
      </c>
      <c r="C60" s="50" t="s">
        <v>18</v>
      </c>
      <c r="D60" s="66" t="s">
        <v>17</v>
      </c>
      <c r="E60" s="168" t="s">
        <v>77</v>
      </c>
      <c r="F60" s="541" t="s">
        <v>16</v>
      </c>
      <c r="G60" s="538"/>
      <c r="H60" s="538" t="s">
        <v>15</v>
      </c>
      <c r="I60" s="539"/>
      <c r="J60" s="528" t="s">
        <v>14</v>
      </c>
      <c r="K60" s="523"/>
      <c r="AA60" s="24" t="str">
        <f>IF(OR(T60="",U60=""),"",(IF(T60&gt;U60,G60,I60)))</f>
        <v/>
      </c>
      <c r="AB60" s="24" t="str">
        <f>IF(OR(T60="",U60=""),"",(IF(T60&lt;U60,G60,I60)))</f>
        <v/>
      </c>
      <c r="AC60" s="129"/>
      <c r="AD60" s="129"/>
      <c r="AE60" s="129"/>
      <c r="AF60" s="129"/>
      <c r="AG60" s="129"/>
    </row>
    <row r="61" spans="2:36" x14ac:dyDescent="0.2">
      <c r="B61" s="173">
        <v>42480</v>
      </c>
      <c r="C61" s="175" t="s">
        <v>452</v>
      </c>
      <c r="D61" s="88" t="s">
        <v>180</v>
      </c>
      <c r="E61" s="31" t="s">
        <v>421</v>
      </c>
      <c r="F61" s="97" t="s">
        <v>326</v>
      </c>
      <c r="G61" s="98"/>
      <c r="H61" s="98" t="s">
        <v>330</v>
      </c>
      <c r="I61" s="99"/>
      <c r="J61" s="97"/>
      <c r="K61" s="99"/>
      <c r="AA61" s="24" t="str">
        <f t="shared" ref="AA61:AA66" si="28">IF(OR(T61="",U61=""),"",(IF(T61&gt;U61,G61,I61)))</f>
        <v/>
      </c>
      <c r="AB61" s="24" t="str">
        <f t="shared" ref="AB61:AB67" si="29">IF(OR(T61="",U61=""),"",(IF(T61&lt;U61,G61,I61)))</f>
        <v/>
      </c>
      <c r="AC61" s="129"/>
      <c r="AD61" s="129"/>
      <c r="AE61" s="129"/>
      <c r="AF61" s="129"/>
      <c r="AG61" s="129"/>
    </row>
    <row r="62" spans="2:36" x14ac:dyDescent="0.2">
      <c r="B62" s="251">
        <v>42480</v>
      </c>
      <c r="C62" s="176" t="s">
        <v>306</v>
      </c>
      <c r="D62" s="89" t="s">
        <v>181</v>
      </c>
      <c r="E62" s="89" t="s">
        <v>421</v>
      </c>
      <c r="F62" s="100" t="s">
        <v>327</v>
      </c>
      <c r="G62" s="87"/>
      <c r="H62" s="87" t="s">
        <v>332</v>
      </c>
      <c r="I62" s="101"/>
      <c r="J62" s="100"/>
      <c r="K62" s="101"/>
      <c r="AA62" s="24" t="str">
        <f t="shared" si="28"/>
        <v/>
      </c>
      <c r="AB62" s="24" t="str">
        <f t="shared" si="29"/>
        <v/>
      </c>
      <c r="AC62" s="129"/>
      <c r="AD62" s="129"/>
      <c r="AE62" s="129"/>
      <c r="AF62" s="129"/>
      <c r="AG62" s="129"/>
    </row>
    <row r="63" spans="2:36" x14ac:dyDescent="0.2">
      <c r="B63" s="251">
        <v>42480</v>
      </c>
      <c r="C63" s="176" t="s">
        <v>305</v>
      </c>
      <c r="D63" s="89" t="s">
        <v>182</v>
      </c>
      <c r="E63" s="89" t="s">
        <v>421</v>
      </c>
      <c r="F63" s="100" t="s">
        <v>328</v>
      </c>
      <c r="G63" s="87"/>
      <c r="H63" s="87" t="s">
        <v>332</v>
      </c>
      <c r="I63" s="101"/>
      <c r="J63" s="100"/>
      <c r="K63" s="101"/>
      <c r="AA63" s="24" t="str">
        <f t="shared" si="28"/>
        <v/>
      </c>
      <c r="AB63" s="24" t="str">
        <f t="shared" si="29"/>
        <v/>
      </c>
      <c r="AC63" s="129"/>
      <c r="AD63" s="129"/>
      <c r="AE63" s="129"/>
      <c r="AF63" s="129"/>
      <c r="AG63" s="129"/>
    </row>
    <row r="64" spans="2:36" ht="18.75" thickBot="1" x14ac:dyDescent="0.25">
      <c r="B64" s="174">
        <v>42480</v>
      </c>
      <c r="C64" s="177" t="s">
        <v>453</v>
      </c>
      <c r="D64" s="90" t="s">
        <v>183</v>
      </c>
      <c r="E64" s="90" t="s">
        <v>421</v>
      </c>
      <c r="F64" s="369" t="s">
        <v>329</v>
      </c>
      <c r="G64" s="104"/>
      <c r="H64" s="104" t="s">
        <v>331</v>
      </c>
      <c r="I64" s="105"/>
      <c r="J64" s="102"/>
      <c r="K64" s="103"/>
      <c r="AA64" s="24" t="str">
        <f t="shared" si="28"/>
        <v/>
      </c>
      <c r="AB64" s="24" t="str">
        <f t="shared" si="29"/>
        <v/>
      </c>
    </row>
    <row r="65" spans="1:36" x14ac:dyDescent="0.25">
      <c r="B65" s="173">
        <v>42481</v>
      </c>
      <c r="C65" s="84" t="s">
        <v>454</v>
      </c>
      <c r="D65" s="41" t="s">
        <v>184</v>
      </c>
      <c r="E65" s="31" t="s">
        <v>421</v>
      </c>
      <c r="F65" s="282" t="s">
        <v>358</v>
      </c>
      <c r="G65" s="30" t="str">
        <f>IF(OR(J61="",K61=""),"",(IF(J61&gt;K61,G61,I61)))</f>
        <v/>
      </c>
      <c r="H65" s="283" t="s">
        <v>359</v>
      </c>
      <c r="I65" s="46" t="str">
        <f>IF(OR(J62="",K62=""),"",(IF(J62&gt;K62,G62,I62)))</f>
        <v/>
      </c>
      <c r="J65" s="39"/>
      <c r="K65" s="38"/>
      <c r="AA65" s="24" t="str">
        <f t="shared" si="28"/>
        <v/>
      </c>
      <c r="AB65" s="24" t="str">
        <f t="shared" si="29"/>
        <v/>
      </c>
    </row>
    <row r="66" spans="1:36" ht="18.75" thickBot="1" x14ac:dyDescent="0.3">
      <c r="B66" s="174">
        <v>42481</v>
      </c>
      <c r="C66" s="83" t="s">
        <v>313</v>
      </c>
      <c r="D66" s="35" t="s">
        <v>185</v>
      </c>
      <c r="E66" s="58" t="s">
        <v>421</v>
      </c>
      <c r="F66" s="279" t="s">
        <v>378</v>
      </c>
      <c r="G66" s="26" t="str">
        <f>IF(OR(J63="",K63=""),"",(IF(J63&gt;K63,G63,I63)))</f>
        <v/>
      </c>
      <c r="H66" s="281" t="s">
        <v>379</v>
      </c>
      <c r="I66" s="43" t="str">
        <f>IF(OR(J64="",K64=""),"",(IF(J64&gt;K64,G64,I64)))</f>
        <v/>
      </c>
      <c r="J66" s="62"/>
      <c r="K66" s="61"/>
      <c r="AA66" s="24" t="str">
        <f t="shared" si="28"/>
        <v/>
      </c>
      <c r="AB66" s="24" t="str">
        <f t="shared" si="29"/>
        <v/>
      </c>
    </row>
    <row r="67" spans="1:36" x14ac:dyDescent="0.25">
      <c r="B67" s="173">
        <v>42482</v>
      </c>
      <c r="C67" s="84" t="s">
        <v>314</v>
      </c>
      <c r="D67" s="32" t="s">
        <v>186</v>
      </c>
      <c r="E67" s="31" t="s">
        <v>425</v>
      </c>
      <c r="F67" s="278" t="s">
        <v>380</v>
      </c>
      <c r="G67" s="40" t="str">
        <f>IF(OR(J65="",K65=""),"",(IF(J65&lt;K65,G65,I65)))</f>
        <v/>
      </c>
      <c r="H67" s="280" t="s">
        <v>381</v>
      </c>
      <c r="I67" s="106" t="str">
        <f>IF(OR(J66="",K66=""),"",(IF(J66&lt;K66,G66,I66)))</f>
        <v/>
      </c>
      <c r="J67" s="60"/>
      <c r="K67" s="46"/>
      <c r="AA67" s="24" t="str">
        <f>IF(OR(T67="",U67=""),"",(IF(T67&gt;U67,G67,I67)))</f>
        <v/>
      </c>
      <c r="AB67" s="24" t="str">
        <f t="shared" si="29"/>
        <v/>
      </c>
    </row>
    <row r="68" spans="1:36" ht="18.75" thickBot="1" x14ac:dyDescent="0.3">
      <c r="B68" s="174">
        <v>42482</v>
      </c>
      <c r="C68" s="83" t="s">
        <v>304</v>
      </c>
      <c r="D68" s="28" t="s">
        <v>187</v>
      </c>
      <c r="E68" s="27" t="s">
        <v>425</v>
      </c>
      <c r="F68" s="279" t="s">
        <v>377</v>
      </c>
      <c r="G68" s="26" t="str">
        <f>IF(OR(J65="",K65=""),"",(IF(J65&gt;K65,G65,I65)))</f>
        <v/>
      </c>
      <c r="H68" s="281" t="s">
        <v>382</v>
      </c>
      <c r="I68" s="86" t="str">
        <f>IF(OR(J66="",K66=""),"",(IF(J66&gt;K66,G66,I66)))</f>
        <v/>
      </c>
      <c r="J68" s="57"/>
      <c r="K68" s="43"/>
      <c r="AA68" s="24" t="str">
        <f>IF(OR(T68="",U68=""),"",(IF(T68&gt;U68,G68,I68)))</f>
        <v/>
      </c>
      <c r="AB68" s="24" t="str">
        <f t="shared" ref="AB68" si="30">IF(OR(T68="",U68=""),"",(IF(T68&lt;U68,G68,I68)))</f>
        <v/>
      </c>
    </row>
    <row r="69" spans="1:36" s="214" customFormat="1" x14ac:dyDescent="0.25">
      <c r="A69" s="186"/>
      <c r="B69" s="399"/>
      <c r="D69" s="25"/>
      <c r="G69" s="227"/>
      <c r="AA69" s="186"/>
      <c r="AB69" s="186"/>
      <c r="AC69" s="186"/>
      <c r="AD69" s="186"/>
      <c r="AE69" s="186"/>
      <c r="AF69" s="186"/>
      <c r="AG69" s="186"/>
      <c r="AI69" s="186"/>
      <c r="AJ69" s="186"/>
    </row>
    <row r="70" spans="1:36" s="214" customFormat="1" x14ac:dyDescent="0.25">
      <c r="A70" s="186"/>
      <c r="B70" s="399"/>
      <c r="D70" s="25"/>
      <c r="G70" s="227"/>
      <c r="AA70" s="186"/>
      <c r="AB70" s="186"/>
      <c r="AC70" s="186"/>
      <c r="AD70" s="186"/>
      <c r="AE70" s="186"/>
      <c r="AF70" s="186"/>
      <c r="AG70" s="186"/>
      <c r="AI70" s="186"/>
      <c r="AJ70" s="186"/>
    </row>
    <row r="71" spans="1:36" s="214" customFormat="1" x14ac:dyDescent="0.25">
      <c r="A71" s="186"/>
      <c r="B71" s="249"/>
      <c r="D71" s="25"/>
      <c r="G71" s="227"/>
      <c r="AA71" s="186"/>
      <c r="AB71" s="186"/>
      <c r="AC71" s="186"/>
      <c r="AD71" s="186"/>
      <c r="AE71" s="186"/>
      <c r="AF71" s="186"/>
      <c r="AG71" s="186"/>
      <c r="AI71" s="186"/>
      <c r="AJ71" s="186"/>
    </row>
    <row r="72" spans="1:36" s="214" customFormat="1" x14ac:dyDescent="0.25">
      <c r="A72" s="264"/>
      <c r="B72" s="263" t="s">
        <v>333</v>
      </c>
      <c r="C72" s="247"/>
      <c r="D72" s="227"/>
      <c r="E72" s="227" t="s">
        <v>181</v>
      </c>
      <c r="F72" s="246" t="s">
        <v>327</v>
      </c>
      <c r="G72" s="246"/>
      <c r="H72" s="246" t="s">
        <v>334</v>
      </c>
      <c r="I72" s="247"/>
      <c r="AA72" s="186"/>
      <c r="AB72" s="186"/>
      <c r="AC72" s="186"/>
      <c r="AD72" s="186"/>
      <c r="AE72" s="186"/>
      <c r="AF72" s="186"/>
      <c r="AG72" s="186"/>
      <c r="AI72" s="186"/>
      <c r="AJ72" s="186"/>
    </row>
    <row r="73" spans="1:36" s="214" customFormat="1" x14ac:dyDescent="0.25">
      <c r="A73" s="264"/>
      <c r="B73" s="263"/>
      <c r="C73" s="247"/>
      <c r="D73" s="227"/>
      <c r="E73" s="227" t="s">
        <v>182</v>
      </c>
      <c r="F73" s="246" t="s">
        <v>328</v>
      </c>
      <c r="G73" s="246"/>
      <c r="H73" s="246" t="s">
        <v>335</v>
      </c>
      <c r="I73" s="247"/>
      <c r="AA73" s="186"/>
      <c r="AB73" s="186"/>
      <c r="AC73" s="186"/>
      <c r="AD73" s="186"/>
      <c r="AE73" s="186"/>
      <c r="AF73" s="186"/>
      <c r="AG73" s="186"/>
      <c r="AI73" s="186"/>
      <c r="AJ73" s="186"/>
    </row>
    <row r="74" spans="1:36" s="214" customFormat="1" x14ac:dyDescent="0.25">
      <c r="A74" s="264"/>
      <c r="B74" s="263"/>
      <c r="C74" s="247"/>
      <c r="D74" s="227"/>
      <c r="E74" s="247"/>
      <c r="F74" s="246"/>
      <c r="G74" s="246"/>
      <c r="H74" s="246"/>
      <c r="I74" s="247"/>
      <c r="AA74" s="186"/>
      <c r="AB74" s="186"/>
      <c r="AC74" s="186"/>
      <c r="AD74" s="186"/>
      <c r="AE74" s="186"/>
      <c r="AF74" s="186"/>
      <c r="AG74" s="186"/>
      <c r="AI74" s="186"/>
      <c r="AJ74" s="186"/>
    </row>
    <row r="75" spans="1:36" s="214" customFormat="1" x14ac:dyDescent="0.25">
      <c r="A75" s="264"/>
      <c r="B75" s="263" t="s">
        <v>336</v>
      </c>
      <c r="C75" s="247"/>
      <c r="D75" s="227"/>
      <c r="E75" s="227" t="s">
        <v>181</v>
      </c>
      <c r="F75" s="246" t="s">
        <v>327</v>
      </c>
      <c r="G75" s="246"/>
      <c r="H75" s="246" t="s">
        <v>337</v>
      </c>
      <c r="I75" s="247"/>
      <c r="AA75" s="186"/>
      <c r="AB75" s="186"/>
      <c r="AC75" s="186"/>
      <c r="AD75" s="186"/>
      <c r="AE75" s="186"/>
      <c r="AF75" s="186"/>
      <c r="AG75" s="186"/>
      <c r="AI75" s="186"/>
      <c r="AJ75" s="186"/>
    </row>
    <row r="76" spans="1:36" s="214" customFormat="1" x14ac:dyDescent="0.25">
      <c r="A76" s="264"/>
      <c r="B76" s="263"/>
      <c r="C76" s="247"/>
      <c r="D76" s="227"/>
      <c r="E76" s="227" t="s">
        <v>182</v>
      </c>
      <c r="F76" s="246" t="s">
        <v>328</v>
      </c>
      <c r="G76" s="246"/>
      <c r="H76" s="246" t="s">
        <v>335</v>
      </c>
      <c r="I76" s="247"/>
      <c r="AA76" s="186"/>
      <c r="AB76" s="186"/>
      <c r="AC76" s="186"/>
      <c r="AD76" s="186"/>
      <c r="AE76" s="186"/>
      <c r="AF76" s="186"/>
      <c r="AG76" s="186"/>
      <c r="AI76" s="186"/>
      <c r="AJ76" s="186"/>
    </row>
    <row r="77" spans="1:36" s="214" customFormat="1" x14ac:dyDescent="0.25">
      <c r="A77" s="264"/>
      <c r="B77" s="263"/>
      <c r="C77" s="247"/>
      <c r="D77" s="227"/>
      <c r="E77" s="247"/>
      <c r="F77" s="246"/>
      <c r="G77" s="246"/>
      <c r="H77" s="246"/>
      <c r="I77" s="247"/>
      <c r="AA77" s="186"/>
      <c r="AB77" s="186"/>
      <c r="AC77" s="186"/>
      <c r="AD77" s="186"/>
      <c r="AE77" s="186"/>
      <c r="AF77" s="186"/>
      <c r="AG77" s="186"/>
      <c r="AI77" s="186"/>
      <c r="AJ77" s="186"/>
    </row>
    <row r="78" spans="1:36" s="214" customFormat="1" x14ac:dyDescent="0.25">
      <c r="A78" s="264"/>
      <c r="B78" s="263" t="s">
        <v>338</v>
      </c>
      <c r="C78" s="247"/>
      <c r="D78" s="227"/>
      <c r="E78" s="227" t="s">
        <v>181</v>
      </c>
      <c r="F78" s="246" t="s">
        <v>327</v>
      </c>
      <c r="G78" s="246"/>
      <c r="H78" s="246" t="s">
        <v>334</v>
      </c>
      <c r="I78" s="247"/>
      <c r="AA78" s="186"/>
      <c r="AB78" s="186"/>
      <c r="AC78" s="186"/>
      <c r="AD78" s="186"/>
      <c r="AE78" s="186"/>
      <c r="AF78" s="186"/>
      <c r="AG78" s="186"/>
      <c r="AI78" s="186"/>
      <c r="AJ78" s="186"/>
    </row>
    <row r="79" spans="1:36" s="214" customFormat="1" x14ac:dyDescent="0.25">
      <c r="A79" s="186"/>
      <c r="B79" s="227"/>
      <c r="C79" s="247"/>
      <c r="D79" s="227"/>
      <c r="E79" s="227" t="s">
        <v>182</v>
      </c>
      <c r="F79" s="246" t="s">
        <v>328</v>
      </c>
      <c r="G79" s="246"/>
      <c r="H79" s="246" t="s">
        <v>337</v>
      </c>
      <c r="I79" s="247"/>
      <c r="AA79" s="186"/>
      <c r="AB79" s="186"/>
      <c r="AC79" s="186"/>
      <c r="AD79" s="186"/>
      <c r="AE79" s="186"/>
      <c r="AF79" s="186"/>
      <c r="AG79" s="186"/>
      <c r="AI79" s="186"/>
      <c r="AJ79" s="186"/>
    </row>
    <row r="80" spans="1:36" s="214" customFormat="1" x14ac:dyDescent="0.25">
      <c r="A80" s="186"/>
      <c r="B80" s="249"/>
      <c r="G80" s="227"/>
      <c r="AA80" s="186"/>
      <c r="AB80" s="186"/>
      <c r="AC80" s="186"/>
      <c r="AD80" s="186"/>
      <c r="AE80" s="186"/>
      <c r="AF80" s="186"/>
      <c r="AG80" s="186"/>
      <c r="AI80" s="186"/>
      <c r="AJ80" s="186"/>
    </row>
    <row r="81" spans="1:36" s="214" customFormat="1" x14ac:dyDescent="0.25">
      <c r="A81" s="186"/>
      <c r="B81" s="249"/>
      <c r="G81" s="227"/>
      <c r="AA81" s="186"/>
      <c r="AB81" s="186"/>
      <c r="AC81" s="186"/>
      <c r="AD81" s="186"/>
      <c r="AE81" s="186"/>
      <c r="AF81" s="186"/>
      <c r="AG81" s="186"/>
      <c r="AI81" s="186"/>
      <c r="AJ81" s="186"/>
    </row>
    <row r="82" spans="1:36" x14ac:dyDescent="0.2">
      <c r="B82" s="249"/>
      <c r="C82" s="214"/>
      <c r="D82" s="214"/>
      <c r="E82" s="214"/>
      <c r="F82" s="182" t="s">
        <v>321</v>
      </c>
      <c r="G82" s="182" t="s">
        <v>69</v>
      </c>
      <c r="H82" s="531" t="s">
        <v>322</v>
      </c>
      <c r="I82" s="531"/>
    </row>
    <row r="83" spans="1:36" s="214" customFormat="1" x14ac:dyDescent="0.2">
      <c r="A83" s="186"/>
      <c r="B83" s="249"/>
      <c r="F83" s="404" t="s">
        <v>3</v>
      </c>
      <c r="G83" s="404"/>
      <c r="H83" s="540">
        <v>50</v>
      </c>
      <c r="I83" s="540"/>
      <c r="AA83" s="186"/>
      <c r="AB83" s="186"/>
      <c r="AC83" s="186"/>
      <c r="AD83" s="186"/>
      <c r="AE83" s="186"/>
      <c r="AF83" s="186"/>
      <c r="AG83" s="186"/>
      <c r="AI83" s="186"/>
      <c r="AJ83" s="186"/>
    </row>
    <row r="84" spans="1:36" s="214" customFormat="1" x14ac:dyDescent="0.2">
      <c r="A84" s="186"/>
      <c r="B84" s="249"/>
      <c r="F84" s="404" t="s">
        <v>2</v>
      </c>
      <c r="G84" s="404"/>
      <c r="H84" s="540">
        <v>45</v>
      </c>
      <c r="I84" s="540"/>
      <c r="AA84" s="186"/>
      <c r="AB84" s="186"/>
      <c r="AC84" s="186"/>
      <c r="AD84" s="186"/>
      <c r="AE84" s="186"/>
      <c r="AF84" s="186"/>
      <c r="AG84" s="186"/>
      <c r="AI84" s="186"/>
      <c r="AJ84" s="186"/>
    </row>
    <row r="85" spans="1:36" s="214" customFormat="1" x14ac:dyDescent="0.2">
      <c r="A85" s="186"/>
      <c r="B85" s="249"/>
      <c r="F85" s="404" t="s">
        <v>1</v>
      </c>
      <c r="G85" s="404"/>
      <c r="H85" s="540">
        <v>40</v>
      </c>
      <c r="I85" s="540"/>
      <c r="AA85" s="186"/>
      <c r="AB85" s="186"/>
      <c r="AC85" s="186"/>
      <c r="AD85" s="186"/>
      <c r="AE85" s="186"/>
      <c r="AF85" s="186"/>
      <c r="AG85" s="186"/>
      <c r="AI85" s="186"/>
      <c r="AJ85" s="186"/>
    </row>
    <row r="86" spans="1:36" s="214" customFormat="1" x14ac:dyDescent="0.2">
      <c r="A86" s="186"/>
      <c r="B86" s="249"/>
      <c r="F86" s="404" t="s">
        <v>0</v>
      </c>
      <c r="G86" s="404"/>
      <c r="H86" s="540">
        <v>35</v>
      </c>
      <c r="I86" s="540"/>
      <c r="AA86" s="186"/>
      <c r="AB86" s="186"/>
      <c r="AC86" s="186"/>
      <c r="AD86" s="186"/>
      <c r="AE86" s="186"/>
      <c r="AF86" s="186"/>
      <c r="AG86" s="186"/>
      <c r="AI86" s="186"/>
      <c r="AJ86" s="186"/>
    </row>
    <row r="87" spans="1:36" s="214" customFormat="1" x14ac:dyDescent="0.2">
      <c r="A87" s="186"/>
      <c r="B87" s="249"/>
      <c r="F87" s="404" t="s">
        <v>50</v>
      </c>
      <c r="G87" s="404"/>
      <c r="H87" s="540">
        <v>23</v>
      </c>
      <c r="I87" s="540"/>
      <c r="AA87" s="186"/>
      <c r="AB87" s="186"/>
      <c r="AC87" s="186"/>
      <c r="AD87" s="186"/>
      <c r="AE87" s="186"/>
      <c r="AF87" s="186"/>
      <c r="AG87" s="186"/>
      <c r="AI87" s="186"/>
      <c r="AJ87" s="186"/>
    </row>
    <row r="88" spans="1:36" s="214" customFormat="1" x14ac:dyDescent="0.2">
      <c r="A88" s="186"/>
      <c r="B88" s="249"/>
      <c r="F88" s="404" t="s">
        <v>50</v>
      </c>
      <c r="G88" s="404"/>
      <c r="H88" s="540">
        <v>23</v>
      </c>
      <c r="I88" s="540"/>
      <c r="AA88" s="186"/>
      <c r="AB88" s="186"/>
      <c r="AC88" s="186"/>
      <c r="AD88" s="186"/>
      <c r="AE88" s="186"/>
      <c r="AF88" s="186"/>
      <c r="AG88" s="186"/>
      <c r="AI88" s="186"/>
      <c r="AJ88" s="186"/>
    </row>
    <row r="89" spans="1:36" s="214" customFormat="1" x14ac:dyDescent="0.2">
      <c r="A89" s="186"/>
      <c r="B89" s="249"/>
      <c r="F89" s="404" t="s">
        <v>50</v>
      </c>
      <c r="G89" s="404"/>
      <c r="H89" s="540">
        <v>23</v>
      </c>
      <c r="I89" s="540"/>
      <c r="AA89" s="186"/>
      <c r="AB89" s="186"/>
      <c r="AC89" s="186"/>
      <c r="AD89" s="186"/>
      <c r="AE89" s="186"/>
      <c r="AF89" s="186"/>
      <c r="AG89" s="186"/>
      <c r="AI89" s="186"/>
      <c r="AJ89" s="186"/>
    </row>
    <row r="90" spans="1:36" s="214" customFormat="1" x14ac:dyDescent="0.2">
      <c r="A90" s="186"/>
      <c r="B90" s="249"/>
      <c r="F90" s="404" t="s">
        <v>50</v>
      </c>
      <c r="G90" s="404"/>
      <c r="H90" s="540">
        <v>23</v>
      </c>
      <c r="I90" s="540"/>
      <c r="AA90" s="186"/>
      <c r="AB90" s="186"/>
      <c r="AC90" s="186"/>
      <c r="AD90" s="186"/>
      <c r="AE90" s="186"/>
      <c r="AF90" s="186"/>
      <c r="AG90" s="186"/>
      <c r="AI90" s="186"/>
      <c r="AJ90" s="186"/>
    </row>
    <row r="91" spans="1:36" s="214" customFormat="1" x14ac:dyDescent="0.2">
      <c r="A91" s="186"/>
      <c r="B91" s="249"/>
      <c r="F91" s="404" t="s">
        <v>65</v>
      </c>
      <c r="G91" s="404"/>
      <c r="H91" s="540">
        <v>16</v>
      </c>
      <c r="I91" s="540"/>
      <c r="AA91" s="186"/>
      <c r="AB91" s="186"/>
      <c r="AC91" s="186"/>
      <c r="AD91" s="186"/>
      <c r="AE91" s="186"/>
      <c r="AF91" s="186"/>
      <c r="AG91" s="186"/>
      <c r="AI91" s="186"/>
      <c r="AJ91" s="186"/>
    </row>
    <row r="92" spans="1:36" s="214" customFormat="1" x14ac:dyDescent="0.2">
      <c r="A92" s="186"/>
      <c r="B92" s="249"/>
      <c r="F92" s="404" t="s">
        <v>66</v>
      </c>
      <c r="G92" s="404"/>
      <c r="H92" s="540">
        <v>15</v>
      </c>
      <c r="I92" s="540"/>
      <c r="AA92" s="186"/>
      <c r="AB92" s="186"/>
      <c r="AC92" s="186"/>
      <c r="AD92" s="186"/>
      <c r="AE92" s="186"/>
      <c r="AF92" s="186"/>
      <c r="AG92" s="186"/>
      <c r="AI92" s="186"/>
      <c r="AJ92" s="186"/>
    </row>
    <row r="93" spans="1:36" s="214" customFormat="1" x14ac:dyDescent="0.2">
      <c r="A93" s="186"/>
      <c r="B93" s="249"/>
      <c r="F93" s="404" t="s">
        <v>67</v>
      </c>
      <c r="G93" s="404"/>
      <c r="H93" s="540">
        <v>14</v>
      </c>
      <c r="I93" s="540"/>
      <c r="AA93" s="186"/>
      <c r="AB93" s="186"/>
      <c r="AC93" s="186"/>
      <c r="AD93" s="186"/>
      <c r="AE93" s="186"/>
      <c r="AF93" s="186"/>
      <c r="AG93" s="186"/>
      <c r="AI93" s="186"/>
      <c r="AJ93" s="186"/>
    </row>
    <row r="94" spans="1:36" s="214" customFormat="1" x14ac:dyDescent="0.2">
      <c r="A94" s="186"/>
      <c r="B94" s="249"/>
      <c r="F94" s="404" t="s">
        <v>68</v>
      </c>
      <c r="G94" s="404"/>
      <c r="H94" s="540">
        <v>13</v>
      </c>
      <c r="I94" s="540"/>
      <c r="AA94" s="186"/>
      <c r="AB94" s="186"/>
      <c r="AC94" s="186"/>
      <c r="AD94" s="186"/>
      <c r="AE94" s="186"/>
      <c r="AF94" s="186"/>
      <c r="AG94" s="186"/>
      <c r="AI94" s="186"/>
      <c r="AJ94" s="186"/>
    </row>
    <row r="95" spans="1:36" s="214" customFormat="1" x14ac:dyDescent="0.25">
      <c r="A95" s="186"/>
      <c r="B95" s="249"/>
      <c r="G95" s="227"/>
      <c r="AA95" s="186"/>
      <c r="AB95" s="186"/>
      <c r="AC95" s="186"/>
      <c r="AD95" s="186"/>
      <c r="AE95" s="186"/>
      <c r="AF95" s="186"/>
      <c r="AG95" s="186"/>
      <c r="AI95" s="186"/>
      <c r="AJ95" s="186"/>
    </row>
    <row r="96" spans="1:36" s="214" customFormat="1" x14ac:dyDescent="0.25">
      <c r="A96" s="186"/>
      <c r="B96" s="249"/>
      <c r="G96" s="227"/>
      <c r="AA96" s="186"/>
      <c r="AB96" s="186"/>
      <c r="AC96" s="186"/>
      <c r="AD96" s="186"/>
      <c r="AE96" s="186"/>
      <c r="AF96" s="186"/>
      <c r="AG96" s="186"/>
      <c r="AI96" s="186"/>
      <c r="AJ96" s="186"/>
    </row>
    <row r="97" spans="1:36" s="214" customFormat="1" x14ac:dyDescent="0.25">
      <c r="A97" s="186"/>
      <c r="B97" s="249"/>
      <c r="G97" s="227"/>
      <c r="AA97" s="186"/>
      <c r="AB97" s="186"/>
      <c r="AC97" s="186"/>
      <c r="AD97" s="186"/>
      <c r="AE97" s="186"/>
      <c r="AF97" s="186"/>
      <c r="AG97" s="186"/>
      <c r="AI97" s="186"/>
      <c r="AJ97" s="186"/>
    </row>
    <row r="98" spans="1:36" s="214" customFormat="1" x14ac:dyDescent="0.25">
      <c r="A98" s="186"/>
      <c r="B98" s="249"/>
      <c r="G98" s="227"/>
      <c r="AA98" s="186"/>
      <c r="AB98" s="186"/>
      <c r="AC98" s="186"/>
      <c r="AD98" s="186"/>
      <c r="AE98" s="186"/>
      <c r="AF98" s="186"/>
      <c r="AG98" s="186"/>
      <c r="AI98" s="186"/>
      <c r="AJ98" s="186"/>
    </row>
    <row r="99" spans="1:36" s="214" customFormat="1" x14ac:dyDescent="0.25">
      <c r="A99" s="186"/>
      <c r="B99" s="249"/>
      <c r="G99" s="227"/>
      <c r="AA99" s="186"/>
      <c r="AB99" s="186"/>
      <c r="AC99" s="186"/>
      <c r="AD99" s="186"/>
      <c r="AE99" s="186"/>
      <c r="AF99" s="186"/>
      <c r="AG99" s="186"/>
      <c r="AI99" s="186"/>
      <c r="AJ99" s="186"/>
    </row>
    <row r="100" spans="1:36" s="214" customFormat="1" x14ac:dyDescent="0.25">
      <c r="A100" s="186"/>
      <c r="B100" s="249"/>
      <c r="G100" s="227"/>
      <c r="AA100" s="186"/>
      <c r="AB100" s="186"/>
      <c r="AC100" s="186"/>
      <c r="AD100" s="186"/>
      <c r="AE100" s="186"/>
      <c r="AF100" s="186"/>
      <c r="AG100" s="186"/>
      <c r="AI100" s="186"/>
      <c r="AJ100" s="186"/>
    </row>
    <row r="101" spans="1:36" s="214" customFormat="1" x14ac:dyDescent="0.25">
      <c r="A101" s="186"/>
      <c r="B101" s="249"/>
      <c r="G101" s="227"/>
      <c r="AA101" s="186"/>
      <c r="AB101" s="186"/>
      <c r="AC101" s="186"/>
      <c r="AD101" s="186"/>
      <c r="AE101" s="186"/>
      <c r="AF101" s="186"/>
      <c r="AG101" s="186"/>
      <c r="AI101" s="186"/>
      <c r="AJ101" s="186"/>
    </row>
    <row r="102" spans="1:36" s="214" customFormat="1" x14ac:dyDescent="0.25">
      <c r="A102" s="186"/>
      <c r="B102" s="249"/>
      <c r="G102" s="227"/>
      <c r="AA102" s="186"/>
      <c r="AB102" s="186"/>
      <c r="AC102" s="186"/>
      <c r="AD102" s="186"/>
      <c r="AE102" s="186"/>
      <c r="AF102" s="186"/>
      <c r="AG102" s="186"/>
      <c r="AI102" s="186"/>
      <c r="AJ102" s="186"/>
    </row>
    <row r="103" spans="1:36" s="214" customFormat="1" x14ac:dyDescent="0.25">
      <c r="A103" s="186"/>
      <c r="B103" s="249"/>
      <c r="G103" s="227"/>
      <c r="AA103" s="186"/>
      <c r="AB103" s="186"/>
      <c r="AC103" s="186"/>
      <c r="AD103" s="186"/>
      <c r="AE103" s="186"/>
      <c r="AF103" s="186"/>
      <c r="AG103" s="186"/>
      <c r="AI103" s="186"/>
      <c r="AJ103" s="186"/>
    </row>
    <row r="104" spans="1:36" s="214" customFormat="1" x14ac:dyDescent="0.25">
      <c r="A104" s="186"/>
      <c r="B104" s="249"/>
      <c r="G104" s="227"/>
      <c r="AA104" s="186"/>
      <c r="AB104" s="186"/>
      <c r="AC104" s="186"/>
      <c r="AD104" s="186"/>
      <c r="AE104" s="186"/>
      <c r="AF104" s="186"/>
      <c r="AG104" s="186"/>
      <c r="AI104" s="186"/>
      <c r="AJ104" s="186"/>
    </row>
    <row r="105" spans="1:36" s="214" customFormat="1" x14ac:dyDescent="0.25">
      <c r="A105" s="186"/>
      <c r="B105" s="249"/>
      <c r="G105" s="227"/>
      <c r="AA105" s="186"/>
      <c r="AB105" s="186"/>
      <c r="AC105" s="186"/>
      <c r="AD105" s="186"/>
      <c r="AE105" s="186"/>
      <c r="AF105" s="186"/>
      <c r="AG105" s="186"/>
      <c r="AI105" s="186"/>
      <c r="AJ105" s="186"/>
    </row>
    <row r="106" spans="1:36" s="214" customFormat="1" x14ac:dyDescent="0.25">
      <c r="A106" s="186"/>
      <c r="B106" s="249"/>
      <c r="G106" s="227"/>
      <c r="AA106" s="186"/>
      <c r="AB106" s="186"/>
      <c r="AC106" s="186"/>
      <c r="AD106" s="186"/>
      <c r="AE106" s="186"/>
      <c r="AF106" s="186"/>
      <c r="AG106" s="186"/>
      <c r="AI106" s="186"/>
      <c r="AJ106" s="186"/>
    </row>
    <row r="107" spans="1:36" s="214" customFormat="1" x14ac:dyDescent="0.25">
      <c r="A107" s="186"/>
      <c r="B107" s="249"/>
      <c r="G107" s="227"/>
      <c r="AA107" s="186"/>
      <c r="AB107" s="186"/>
      <c r="AC107" s="186"/>
      <c r="AD107" s="186"/>
      <c r="AE107" s="186"/>
      <c r="AF107" s="186"/>
      <c r="AG107" s="186"/>
      <c r="AI107" s="186"/>
      <c r="AJ107" s="186"/>
    </row>
    <row r="108" spans="1:36" s="214" customFormat="1" x14ac:dyDescent="0.25">
      <c r="A108" s="186"/>
      <c r="B108" s="249"/>
      <c r="G108" s="227"/>
      <c r="AA108" s="186"/>
      <c r="AB108" s="186"/>
      <c r="AC108" s="186"/>
      <c r="AD108" s="186"/>
      <c r="AE108" s="186"/>
      <c r="AF108" s="186"/>
      <c r="AG108" s="186"/>
      <c r="AI108" s="186"/>
      <c r="AJ108" s="186"/>
    </row>
    <row r="109" spans="1:36" s="214" customFormat="1" x14ac:dyDescent="0.25">
      <c r="A109" s="186"/>
      <c r="B109" s="249"/>
      <c r="G109" s="227"/>
      <c r="AA109" s="186"/>
      <c r="AB109" s="186"/>
      <c r="AC109" s="186"/>
      <c r="AD109" s="186"/>
      <c r="AE109" s="186"/>
      <c r="AF109" s="186"/>
      <c r="AG109" s="186"/>
      <c r="AI109" s="186"/>
      <c r="AJ109" s="186"/>
    </row>
    <row r="110" spans="1:36" s="214" customFormat="1" x14ac:dyDescent="0.25">
      <c r="A110" s="186"/>
      <c r="B110" s="249"/>
      <c r="G110" s="227"/>
      <c r="AA110" s="186"/>
      <c r="AB110" s="186"/>
      <c r="AC110" s="186"/>
      <c r="AD110" s="186"/>
      <c r="AE110" s="186"/>
      <c r="AF110" s="186"/>
      <c r="AG110" s="186"/>
      <c r="AI110" s="186"/>
      <c r="AJ110" s="186"/>
    </row>
    <row r="111" spans="1:36" s="214" customFormat="1" x14ac:dyDescent="0.25">
      <c r="A111" s="186"/>
      <c r="B111" s="249"/>
      <c r="G111" s="227"/>
      <c r="AA111" s="186"/>
      <c r="AB111" s="186"/>
      <c r="AC111" s="186"/>
      <c r="AD111" s="186"/>
      <c r="AE111" s="186"/>
      <c r="AF111" s="186"/>
      <c r="AG111" s="186"/>
      <c r="AI111" s="186"/>
      <c r="AJ111" s="186"/>
    </row>
    <row r="112" spans="1:36" s="214" customFormat="1" x14ac:dyDescent="0.25">
      <c r="A112" s="186"/>
      <c r="B112" s="249"/>
      <c r="G112" s="227"/>
      <c r="AA112" s="186"/>
      <c r="AB112" s="186"/>
      <c r="AC112" s="186"/>
      <c r="AD112" s="186"/>
      <c r="AE112" s="186"/>
      <c r="AF112" s="186"/>
      <c r="AG112" s="186"/>
      <c r="AI112" s="186"/>
      <c r="AJ112" s="186"/>
    </row>
    <row r="113" spans="1:36" s="214" customFormat="1" x14ac:dyDescent="0.25">
      <c r="A113" s="186"/>
      <c r="B113" s="249"/>
      <c r="G113" s="227"/>
      <c r="AA113" s="186"/>
      <c r="AB113" s="186"/>
      <c r="AC113" s="186"/>
      <c r="AD113" s="186"/>
      <c r="AE113" s="186"/>
      <c r="AF113" s="186"/>
      <c r="AG113" s="186"/>
      <c r="AI113" s="186"/>
      <c r="AJ113" s="186"/>
    </row>
    <row r="114" spans="1:36" s="214" customFormat="1" x14ac:dyDescent="0.25">
      <c r="A114" s="186"/>
      <c r="B114" s="249"/>
      <c r="G114" s="227"/>
      <c r="AA114" s="186"/>
      <c r="AB114" s="186"/>
      <c r="AC114" s="186"/>
      <c r="AD114" s="186"/>
      <c r="AE114" s="186"/>
      <c r="AF114" s="186"/>
      <c r="AG114" s="186"/>
      <c r="AI114" s="186"/>
      <c r="AJ114" s="186"/>
    </row>
    <row r="115" spans="1:36" s="214" customFormat="1" x14ac:dyDescent="0.25">
      <c r="A115" s="186"/>
      <c r="B115" s="249"/>
      <c r="G115" s="227"/>
      <c r="AA115" s="186"/>
      <c r="AB115" s="186"/>
      <c r="AC115" s="186"/>
      <c r="AD115" s="186"/>
      <c r="AE115" s="186"/>
      <c r="AF115" s="186"/>
      <c r="AG115" s="186"/>
      <c r="AI115" s="186"/>
      <c r="AJ115" s="186"/>
    </row>
    <row r="116" spans="1:36" s="214" customFormat="1" x14ac:dyDescent="0.25">
      <c r="A116" s="186"/>
      <c r="B116" s="249"/>
      <c r="G116" s="227"/>
      <c r="AA116" s="186"/>
      <c r="AB116" s="186"/>
      <c r="AC116" s="186"/>
      <c r="AD116" s="186"/>
      <c r="AE116" s="186"/>
      <c r="AF116" s="186"/>
      <c r="AG116" s="186"/>
      <c r="AI116" s="186"/>
      <c r="AJ116" s="186"/>
    </row>
    <row r="117" spans="1:36" s="214" customFormat="1" x14ac:dyDescent="0.25">
      <c r="A117" s="186"/>
      <c r="B117" s="249"/>
      <c r="G117" s="227"/>
      <c r="AA117" s="186"/>
      <c r="AB117" s="186"/>
      <c r="AC117" s="186"/>
      <c r="AD117" s="186"/>
      <c r="AE117" s="186"/>
      <c r="AF117" s="186"/>
      <c r="AG117" s="186"/>
      <c r="AI117" s="186"/>
      <c r="AJ117" s="186"/>
    </row>
    <row r="118" spans="1:36" s="214" customFormat="1" x14ac:dyDescent="0.25">
      <c r="A118" s="186"/>
      <c r="B118" s="249"/>
      <c r="G118" s="227"/>
      <c r="AA118" s="186"/>
      <c r="AB118" s="186"/>
      <c r="AC118" s="186"/>
      <c r="AD118" s="186"/>
      <c r="AE118" s="186"/>
      <c r="AF118" s="186"/>
      <c r="AG118" s="186"/>
      <c r="AI118" s="186"/>
      <c r="AJ118" s="186"/>
    </row>
    <row r="119" spans="1:36" s="214" customFormat="1" x14ac:dyDescent="0.25">
      <c r="A119" s="186"/>
      <c r="B119" s="249"/>
      <c r="G119" s="227"/>
      <c r="AA119" s="186"/>
      <c r="AB119" s="186"/>
      <c r="AC119" s="186"/>
      <c r="AD119" s="186"/>
      <c r="AE119" s="186"/>
      <c r="AF119" s="186"/>
      <c r="AG119" s="186"/>
      <c r="AI119" s="186"/>
      <c r="AJ119" s="186"/>
    </row>
    <row r="120" spans="1:36" s="214" customFormat="1" x14ac:dyDescent="0.25">
      <c r="A120" s="186"/>
      <c r="B120" s="249"/>
      <c r="G120" s="227"/>
      <c r="AA120" s="186"/>
      <c r="AB120" s="186"/>
      <c r="AC120" s="186"/>
      <c r="AD120" s="186"/>
      <c r="AE120" s="186"/>
      <c r="AF120" s="186"/>
      <c r="AG120" s="186"/>
      <c r="AI120" s="186"/>
      <c r="AJ120" s="186"/>
    </row>
    <row r="121" spans="1:36" s="214" customFormat="1" x14ac:dyDescent="0.25">
      <c r="A121" s="186"/>
      <c r="B121" s="249"/>
      <c r="G121" s="227"/>
      <c r="AA121" s="186"/>
      <c r="AB121" s="186"/>
      <c r="AC121" s="186"/>
      <c r="AD121" s="186"/>
      <c r="AE121" s="186"/>
      <c r="AF121" s="186"/>
      <c r="AG121" s="186"/>
      <c r="AI121" s="186"/>
      <c r="AJ121" s="186"/>
    </row>
    <row r="122" spans="1:36" s="214" customFormat="1" x14ac:dyDescent="0.25">
      <c r="A122" s="186"/>
      <c r="B122" s="249"/>
      <c r="G122" s="227"/>
      <c r="AA122" s="186"/>
      <c r="AB122" s="186"/>
      <c r="AC122" s="186"/>
      <c r="AD122" s="186"/>
      <c r="AE122" s="186"/>
      <c r="AF122" s="186"/>
      <c r="AG122" s="186"/>
      <c r="AI122" s="186"/>
      <c r="AJ122" s="186"/>
    </row>
    <row r="123" spans="1:36" s="214" customFormat="1" x14ac:dyDescent="0.25">
      <c r="A123" s="186"/>
      <c r="B123" s="249"/>
      <c r="G123" s="227"/>
      <c r="AA123" s="186"/>
      <c r="AB123" s="186"/>
      <c r="AC123" s="186"/>
      <c r="AD123" s="186"/>
      <c r="AE123" s="186"/>
      <c r="AF123" s="186"/>
      <c r="AG123" s="186"/>
      <c r="AI123" s="186"/>
      <c r="AJ123" s="186"/>
    </row>
    <row r="124" spans="1:36" s="214" customFormat="1" x14ac:dyDescent="0.25">
      <c r="A124" s="186"/>
      <c r="B124" s="249"/>
      <c r="G124" s="227"/>
      <c r="AA124" s="186"/>
      <c r="AB124" s="186"/>
      <c r="AC124" s="186"/>
      <c r="AD124" s="186"/>
      <c r="AE124" s="186"/>
      <c r="AF124" s="186"/>
      <c r="AG124" s="186"/>
      <c r="AI124" s="186"/>
      <c r="AJ124" s="186"/>
    </row>
    <row r="125" spans="1:36" s="214" customFormat="1" x14ac:dyDescent="0.25">
      <c r="A125" s="186"/>
      <c r="B125" s="249"/>
      <c r="G125" s="227"/>
      <c r="AA125" s="186"/>
      <c r="AB125" s="186"/>
      <c r="AC125" s="186"/>
      <c r="AD125" s="186"/>
      <c r="AE125" s="186"/>
      <c r="AF125" s="186"/>
      <c r="AG125" s="186"/>
      <c r="AI125" s="186"/>
      <c r="AJ125" s="186"/>
    </row>
    <row r="126" spans="1:36" s="214" customFormat="1" x14ac:dyDescent="0.25">
      <c r="A126" s="186"/>
      <c r="B126" s="249"/>
      <c r="G126" s="227"/>
      <c r="AA126" s="186"/>
      <c r="AB126" s="186"/>
      <c r="AC126" s="186"/>
      <c r="AD126" s="186"/>
      <c r="AE126" s="186"/>
      <c r="AF126" s="186"/>
      <c r="AG126" s="186"/>
      <c r="AI126" s="186"/>
      <c r="AJ126" s="186"/>
    </row>
    <row r="127" spans="1:36" s="214" customFormat="1" x14ac:dyDescent="0.25">
      <c r="A127" s="186"/>
      <c r="B127" s="249"/>
      <c r="G127" s="227"/>
      <c r="AA127" s="186"/>
      <c r="AB127" s="186"/>
      <c r="AC127" s="186"/>
      <c r="AD127" s="186"/>
      <c r="AE127" s="186"/>
      <c r="AF127" s="186"/>
      <c r="AG127" s="186"/>
      <c r="AI127" s="186"/>
      <c r="AJ127" s="186"/>
    </row>
    <row r="128" spans="1:36" s="214" customFormat="1" x14ac:dyDescent="0.25">
      <c r="A128" s="186"/>
      <c r="B128" s="249"/>
      <c r="G128" s="227"/>
      <c r="AA128" s="186"/>
      <c r="AB128" s="186"/>
      <c r="AC128" s="186"/>
      <c r="AD128" s="186"/>
      <c r="AE128" s="186"/>
      <c r="AF128" s="186"/>
      <c r="AG128" s="186"/>
      <c r="AI128" s="186"/>
      <c r="AJ128" s="186"/>
    </row>
    <row r="129" spans="1:36" s="214" customFormat="1" x14ac:dyDescent="0.25">
      <c r="A129" s="186"/>
      <c r="B129" s="249"/>
      <c r="G129" s="227"/>
      <c r="AA129" s="186"/>
      <c r="AB129" s="186"/>
      <c r="AC129" s="186"/>
      <c r="AD129" s="186"/>
      <c r="AE129" s="186"/>
      <c r="AF129" s="186"/>
      <c r="AG129" s="186"/>
      <c r="AI129" s="186"/>
      <c r="AJ129" s="186"/>
    </row>
    <row r="130" spans="1:36" s="214" customFormat="1" x14ac:dyDescent="0.25">
      <c r="A130" s="186"/>
      <c r="B130" s="249"/>
      <c r="G130" s="227"/>
      <c r="AA130" s="186"/>
      <c r="AB130" s="186"/>
      <c r="AC130" s="186"/>
      <c r="AD130" s="186"/>
      <c r="AE130" s="186"/>
      <c r="AF130" s="186"/>
      <c r="AG130" s="186"/>
      <c r="AI130" s="186"/>
      <c r="AJ130" s="186"/>
    </row>
    <row r="131" spans="1:36" s="214" customFormat="1" x14ac:dyDescent="0.25">
      <c r="A131" s="186"/>
      <c r="B131" s="249"/>
      <c r="G131" s="227"/>
      <c r="AA131" s="186"/>
      <c r="AB131" s="186"/>
      <c r="AC131" s="186"/>
      <c r="AD131" s="186"/>
      <c r="AE131" s="186"/>
      <c r="AF131" s="186"/>
      <c r="AG131" s="186"/>
      <c r="AI131" s="186"/>
      <c r="AJ131" s="186"/>
    </row>
    <row r="132" spans="1:36" s="214" customFormat="1" x14ac:dyDescent="0.25">
      <c r="A132" s="186"/>
      <c r="B132" s="249"/>
      <c r="G132" s="227"/>
      <c r="AA132" s="186"/>
      <c r="AB132" s="186"/>
      <c r="AC132" s="186"/>
      <c r="AD132" s="186"/>
      <c r="AE132" s="186"/>
      <c r="AF132" s="186"/>
      <c r="AG132" s="186"/>
      <c r="AI132" s="186"/>
      <c r="AJ132" s="186"/>
    </row>
    <row r="133" spans="1:36" s="214" customFormat="1" x14ac:dyDescent="0.25">
      <c r="A133" s="186"/>
      <c r="B133" s="249"/>
      <c r="G133" s="227"/>
      <c r="AA133" s="186"/>
      <c r="AB133" s="186"/>
      <c r="AC133" s="186"/>
      <c r="AD133" s="186"/>
      <c r="AE133" s="186"/>
      <c r="AF133" s="186"/>
      <c r="AG133" s="186"/>
      <c r="AI133" s="186"/>
      <c r="AJ133" s="186"/>
    </row>
    <row r="134" spans="1:36" s="214" customFormat="1" x14ac:dyDescent="0.25">
      <c r="A134" s="186"/>
      <c r="B134" s="249"/>
      <c r="G134" s="227"/>
      <c r="AA134" s="186"/>
      <c r="AB134" s="186"/>
      <c r="AC134" s="186"/>
      <c r="AD134" s="186"/>
      <c r="AE134" s="186"/>
      <c r="AF134" s="186"/>
      <c r="AG134" s="186"/>
      <c r="AI134" s="186"/>
      <c r="AJ134" s="186"/>
    </row>
    <row r="135" spans="1:36" s="214" customFormat="1" x14ac:dyDescent="0.25">
      <c r="A135" s="186"/>
      <c r="B135" s="249"/>
      <c r="G135" s="227"/>
      <c r="AA135" s="186"/>
      <c r="AB135" s="186"/>
      <c r="AC135" s="186"/>
      <c r="AD135" s="186"/>
      <c r="AE135" s="186"/>
      <c r="AF135" s="186"/>
      <c r="AG135" s="186"/>
      <c r="AI135" s="186"/>
      <c r="AJ135" s="186"/>
    </row>
  </sheetData>
  <sheetProtection password="C765" sheet="1" objects="1" scenarios="1"/>
  <protectedRanges>
    <protectedRange sqref="E5:E8 G5:G8 I5:I8 M5:P7 J12:K17 J28:K33 J44:K49 I61:K68 G61:G68 G83:G94" name="Intervalo1" securityDescriptor="O:AOG:AOD:(A;;CC;;;AO)"/>
  </protectedRanges>
  <mergeCells count="34">
    <mergeCell ref="M3:P3"/>
    <mergeCell ref="H92:I92"/>
    <mergeCell ref="H93:I93"/>
    <mergeCell ref="H94:I94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B59:K59"/>
    <mergeCell ref="F60:G60"/>
    <mergeCell ref="H60:I60"/>
    <mergeCell ref="J60:K60"/>
    <mergeCell ref="B51:K51"/>
    <mergeCell ref="B42:K42"/>
    <mergeCell ref="F43:G43"/>
    <mergeCell ref="H43:I43"/>
    <mergeCell ref="J43:K43"/>
    <mergeCell ref="F27:G27"/>
    <mergeCell ref="H27:I27"/>
    <mergeCell ref="J27:K27"/>
    <mergeCell ref="B35:K35"/>
    <mergeCell ref="B26:K26"/>
    <mergeCell ref="B19:K19"/>
    <mergeCell ref="B1:K1"/>
    <mergeCell ref="B10:K10"/>
    <mergeCell ref="F11:G11"/>
    <mergeCell ref="H11:I11"/>
    <mergeCell ref="J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7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C150"/>
  <sheetViews>
    <sheetView topLeftCell="A25" zoomScale="80" zoomScaleNormal="80" workbookViewId="0">
      <selection activeCell="E46" sqref="E46"/>
    </sheetView>
  </sheetViews>
  <sheetFormatPr defaultRowHeight="18" x14ac:dyDescent="0.25"/>
  <cols>
    <col min="1" max="1" width="10.77734375" style="186" customWidth="1"/>
    <col min="2" max="2" width="14" style="252" customWidth="1"/>
    <col min="3" max="3" width="13.77734375" bestFit="1" customWidth="1"/>
    <col min="4" max="4" width="11.88671875" customWidth="1"/>
    <col min="5" max="5" width="18.5546875" bestFit="1" customWidth="1"/>
    <col min="6" max="6" width="7.77734375" customWidth="1"/>
    <col min="7" max="7" width="12.77734375" style="1" customWidth="1"/>
    <col min="8" max="8" width="7.33203125" customWidth="1"/>
    <col min="9" max="9" width="13.33203125" customWidth="1"/>
    <col min="10" max="11" width="4.77734375" customWidth="1"/>
    <col min="12" max="12" width="10.77734375" style="214" customWidth="1"/>
    <col min="13" max="13" width="14.44140625" style="214" bestFit="1" customWidth="1"/>
    <col min="14" max="16" width="12.77734375" style="214" customWidth="1"/>
    <col min="17" max="17" width="3.88671875" style="214" customWidth="1"/>
    <col min="18" max="18" width="3.5546875" style="214" customWidth="1"/>
    <col min="19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55" width="8.88671875" style="214"/>
  </cols>
  <sheetData>
    <row r="1" spans="1:55" ht="24" customHeight="1" thickBot="1" x14ac:dyDescent="0.25">
      <c r="B1" s="516" t="s">
        <v>38</v>
      </c>
      <c r="C1" s="517"/>
      <c r="D1" s="517"/>
      <c r="E1" s="517"/>
      <c r="F1" s="517"/>
      <c r="G1" s="517"/>
      <c r="H1" s="517"/>
      <c r="I1" s="517"/>
      <c r="J1" s="517"/>
      <c r="K1" s="518"/>
      <c r="L1" s="184"/>
      <c r="M1" s="184"/>
      <c r="N1" s="184"/>
      <c r="O1" s="184"/>
      <c r="P1" s="184"/>
      <c r="Q1" s="185"/>
      <c r="R1" s="185"/>
    </row>
    <row r="2" spans="1:55" x14ac:dyDescent="0.2">
      <c r="B2" s="76"/>
      <c r="C2" s="76"/>
      <c r="D2" s="76"/>
      <c r="E2" s="76"/>
      <c r="F2" s="76"/>
      <c r="G2" s="77"/>
      <c r="H2" s="76"/>
      <c r="I2" s="76"/>
      <c r="J2" s="76"/>
      <c r="K2" s="110"/>
      <c r="L2" s="110"/>
      <c r="M2" s="110"/>
      <c r="N2" s="110"/>
      <c r="O2" s="110"/>
      <c r="P2" s="110"/>
      <c r="Q2" s="111"/>
      <c r="R2" s="111"/>
    </row>
    <row r="3" spans="1:55" ht="21" thickBot="1" x14ac:dyDescent="0.25">
      <c r="B3" s="248"/>
      <c r="C3" s="214"/>
      <c r="D3" s="214"/>
      <c r="E3" s="78" t="s">
        <v>20</v>
      </c>
      <c r="F3" s="73"/>
      <c r="G3" s="78" t="s">
        <v>21</v>
      </c>
      <c r="H3" s="24"/>
      <c r="I3" s="78" t="s">
        <v>30</v>
      </c>
      <c r="J3" s="24"/>
      <c r="K3" s="67"/>
      <c r="L3" s="67"/>
      <c r="M3" s="529" t="s">
        <v>346</v>
      </c>
      <c r="N3" s="529"/>
      <c r="O3" s="529"/>
      <c r="P3" s="529"/>
      <c r="Q3" s="112"/>
      <c r="R3" s="112"/>
    </row>
    <row r="4" spans="1:55" ht="19.5" thickBot="1" x14ac:dyDescent="0.25">
      <c r="B4" s="67"/>
      <c r="C4" s="214"/>
      <c r="D4" s="214"/>
      <c r="E4" s="259" t="s">
        <v>22</v>
      </c>
      <c r="F4" s="72"/>
      <c r="G4" s="259" t="s">
        <v>22</v>
      </c>
      <c r="H4" s="71"/>
      <c r="I4" s="259" t="s">
        <v>22</v>
      </c>
      <c r="J4" s="67"/>
      <c r="K4" s="67"/>
      <c r="L4" s="67"/>
      <c r="M4" s="254" t="s">
        <v>342</v>
      </c>
      <c r="N4" s="254" t="s">
        <v>343</v>
      </c>
      <c r="O4" s="254" t="s">
        <v>344</v>
      </c>
      <c r="P4" s="255" t="s">
        <v>345</v>
      </c>
      <c r="Q4" s="112"/>
      <c r="R4" s="112"/>
    </row>
    <row r="5" spans="1:55" x14ac:dyDescent="0.2">
      <c r="B5" s="249"/>
      <c r="C5" s="228">
        <v>1</v>
      </c>
      <c r="D5" s="214"/>
      <c r="E5" s="265" t="s">
        <v>597</v>
      </c>
      <c r="F5" s="253"/>
      <c r="G5" s="265" t="s">
        <v>585</v>
      </c>
      <c r="H5" s="253"/>
      <c r="I5" s="265" t="s">
        <v>581</v>
      </c>
      <c r="J5" s="67"/>
      <c r="K5" s="67"/>
      <c r="L5" s="67"/>
      <c r="M5" s="257" t="s">
        <v>597</v>
      </c>
      <c r="N5" s="257" t="s">
        <v>584</v>
      </c>
      <c r="O5" s="257" t="s">
        <v>577</v>
      </c>
      <c r="P5" s="258" t="s">
        <v>580</v>
      </c>
      <c r="Q5" s="112"/>
      <c r="R5" s="112"/>
    </row>
    <row r="6" spans="1:55" x14ac:dyDescent="0.2">
      <c r="B6" s="249"/>
      <c r="C6" s="229">
        <v>2</v>
      </c>
      <c r="D6" s="214"/>
      <c r="E6" s="266" t="s">
        <v>347</v>
      </c>
      <c r="F6" s="253"/>
      <c r="G6" s="266" t="s">
        <v>579</v>
      </c>
      <c r="H6" s="253"/>
      <c r="I6" s="266" t="s">
        <v>584</v>
      </c>
      <c r="J6" s="67"/>
      <c r="K6" s="67"/>
      <c r="L6" s="67"/>
      <c r="M6" s="257" t="s">
        <v>585</v>
      </c>
      <c r="N6" s="257" t="s">
        <v>579</v>
      </c>
      <c r="O6" s="257" t="s">
        <v>590</v>
      </c>
      <c r="P6" s="258" t="s">
        <v>559</v>
      </c>
      <c r="Q6" s="112"/>
      <c r="R6" s="112"/>
    </row>
    <row r="7" spans="1:55" x14ac:dyDescent="0.2">
      <c r="B7" s="249"/>
      <c r="C7" s="229">
        <v>3</v>
      </c>
      <c r="D7" s="214"/>
      <c r="E7" s="266" t="s">
        <v>577</v>
      </c>
      <c r="F7" s="253"/>
      <c r="G7" s="266" t="s">
        <v>598</v>
      </c>
      <c r="H7" s="253"/>
      <c r="I7" s="266" t="s">
        <v>590</v>
      </c>
      <c r="J7" s="67"/>
      <c r="K7" s="67"/>
      <c r="L7" s="67"/>
      <c r="M7" s="257" t="s">
        <v>581</v>
      </c>
      <c r="N7" s="257" t="s">
        <v>347</v>
      </c>
      <c r="O7" s="257" t="s">
        <v>598</v>
      </c>
      <c r="P7" s="257" t="s">
        <v>575</v>
      </c>
      <c r="Q7" s="112"/>
      <c r="R7" s="112"/>
      <c r="AA7" s="129"/>
      <c r="AB7" s="129"/>
      <c r="AC7" s="129"/>
      <c r="AD7" s="129"/>
      <c r="AE7" s="129"/>
      <c r="AF7" s="129"/>
      <c r="AG7" s="129"/>
    </row>
    <row r="8" spans="1:55" ht="18.75" thickBot="1" x14ac:dyDescent="0.25">
      <c r="B8" s="249"/>
      <c r="C8" s="230">
        <v>4</v>
      </c>
      <c r="D8" s="214"/>
      <c r="E8" s="266" t="s">
        <v>575</v>
      </c>
      <c r="F8" s="253"/>
      <c r="G8" s="266" t="s">
        <v>580</v>
      </c>
      <c r="H8" s="253"/>
      <c r="I8" s="266" t="s">
        <v>559</v>
      </c>
      <c r="J8" s="67"/>
      <c r="K8" s="67"/>
      <c r="L8" s="67"/>
      <c r="M8" s="67"/>
      <c r="N8" s="67"/>
      <c r="O8" s="67"/>
      <c r="P8" s="67"/>
      <c r="Q8" s="112"/>
      <c r="R8" s="112"/>
      <c r="AA8" s="129"/>
      <c r="AB8" s="129"/>
      <c r="AC8" s="129"/>
      <c r="AD8" s="129"/>
      <c r="AE8" s="129"/>
      <c r="AF8" s="129"/>
      <c r="AG8" s="129"/>
    </row>
    <row r="9" spans="1:55" ht="18.7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2"/>
      <c r="R9" s="112"/>
      <c r="AA9" s="129"/>
      <c r="AB9" s="129"/>
      <c r="AC9" s="129"/>
      <c r="AD9" s="129"/>
      <c r="AE9" s="129"/>
      <c r="AF9" s="129"/>
      <c r="AG9" s="129"/>
    </row>
    <row r="10" spans="1:55" ht="18.75" thickBot="1" x14ac:dyDescent="0.25"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67"/>
      <c r="M10" s="67"/>
      <c r="N10" s="67"/>
      <c r="O10" s="67"/>
      <c r="P10" s="187"/>
      <c r="Q10" s="188"/>
      <c r="R10" s="189"/>
      <c r="AC10" s="129"/>
      <c r="AD10" s="129"/>
      <c r="AE10" s="129"/>
      <c r="AF10" s="129"/>
      <c r="AG10" s="129"/>
    </row>
    <row r="11" spans="1:55" s="37" customFormat="1" ht="18.75" customHeight="1" thickBot="1" x14ac:dyDescent="0.25">
      <c r="A11" s="67"/>
      <c r="B11" s="66" t="s">
        <v>19</v>
      </c>
      <c r="C11" s="50" t="s">
        <v>18</v>
      </c>
      <c r="D11" s="49" t="s">
        <v>17</v>
      </c>
      <c r="E11" s="65" t="s">
        <v>23</v>
      </c>
      <c r="F11" s="519" t="s">
        <v>16</v>
      </c>
      <c r="G11" s="520"/>
      <c r="H11" s="520" t="s">
        <v>15</v>
      </c>
      <c r="I11" s="521"/>
      <c r="J11" s="528" t="s">
        <v>14</v>
      </c>
      <c r="K11" s="523"/>
      <c r="L11" s="67"/>
      <c r="M11" s="67"/>
      <c r="N11" s="67"/>
      <c r="O11" s="67"/>
      <c r="P11" s="67"/>
      <c r="Q11" s="67"/>
      <c r="R11" s="112"/>
      <c r="S11" s="67"/>
      <c r="T11" s="67"/>
      <c r="U11" s="67"/>
      <c r="V11" s="67"/>
      <c r="W11" s="67"/>
      <c r="X11" s="67"/>
      <c r="Y11" s="67"/>
      <c r="Z11" s="67"/>
      <c r="AA11" s="190" t="s">
        <v>53</v>
      </c>
      <c r="AB11" s="67" t="s">
        <v>70</v>
      </c>
      <c r="AC11" s="190" t="s">
        <v>54</v>
      </c>
      <c r="AD11" s="24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ht="18.75" customHeight="1" x14ac:dyDescent="0.25">
      <c r="B12" s="173">
        <v>42479</v>
      </c>
      <c r="C12" s="48" t="s">
        <v>311</v>
      </c>
      <c r="D12" s="32" t="s">
        <v>188</v>
      </c>
      <c r="E12" s="31" t="s">
        <v>472</v>
      </c>
      <c r="F12" s="60">
        <v>4</v>
      </c>
      <c r="G12" s="30" t="str">
        <f>E8</f>
        <v>AEFMH</v>
      </c>
      <c r="H12" s="59">
        <v>1</v>
      </c>
      <c r="I12" s="46" t="str">
        <f>E5</f>
        <v>IPSantarém</v>
      </c>
      <c r="J12" s="47"/>
      <c r="K12" s="46"/>
      <c r="L12" s="67"/>
      <c r="M12" s="67"/>
      <c r="N12" s="67"/>
      <c r="R12" s="112"/>
      <c r="AA12" s="24" t="str">
        <f>IF(AND(J12=K12),"EMPATE",(IF(J12&gt;K12,G12,I12)))</f>
        <v>EMPATE</v>
      </c>
      <c r="AB12" s="192">
        <f>IF(AI12=AJ12,"EMPATE",)</f>
        <v>0</v>
      </c>
      <c r="AC12" s="24" t="str">
        <f>IF(AND(J12=K12),"EMPATE",(IF(J12&lt;K12,G12,I12)))</f>
        <v>EMPATE</v>
      </c>
      <c r="AD12" s="129"/>
      <c r="AI12" s="67" t="str">
        <f>IF(J12=K12,"EMPATE",)</f>
        <v>EMPATE</v>
      </c>
      <c r="AJ12" s="67" t="str">
        <f>IF(J12&lt;&gt;0,"EMPATE","vazio")</f>
        <v>vazio</v>
      </c>
    </row>
    <row r="13" spans="1:55" ht="18.75" customHeight="1" thickBot="1" x14ac:dyDescent="0.3">
      <c r="B13" s="174">
        <v>42479</v>
      </c>
      <c r="C13" s="45" t="s">
        <v>311</v>
      </c>
      <c r="D13" s="35" t="s">
        <v>189</v>
      </c>
      <c r="E13" s="58" t="s">
        <v>455</v>
      </c>
      <c r="F13" s="64">
        <v>3</v>
      </c>
      <c r="G13" s="34" t="str">
        <f>E7</f>
        <v>AEISMAI</v>
      </c>
      <c r="H13" s="63">
        <v>2</v>
      </c>
      <c r="I13" s="61" t="str">
        <f>E6</f>
        <v>AEIST</v>
      </c>
      <c r="J13" s="62"/>
      <c r="K13" s="61"/>
      <c r="L13" s="67"/>
      <c r="M13" s="67"/>
      <c r="N13" s="67"/>
      <c r="R13" s="112"/>
      <c r="AA13" s="24" t="str">
        <f t="shared" ref="AA13:AA17" si="0">IF(AND(J13=K13),"EMPATE",(IF(J13&gt;K13,G13,I13)))</f>
        <v>EMPATE</v>
      </c>
      <c r="AB13" s="192">
        <f t="shared" ref="AB13:AB17" si="1">IF(AI13=AJ13,"EMPATE",)</f>
        <v>0</v>
      </c>
      <c r="AC13" s="24" t="str">
        <f t="shared" ref="AC13:AC17" si="2">IF(AND(J13=K13),"EMPATE",(IF(J13&lt;K13,G13,I13)))</f>
        <v>EMPATE</v>
      </c>
      <c r="AD13" s="129"/>
      <c r="AI13" s="67" t="str">
        <f t="shared" ref="AI13:AI17" si="3">IF(J13=K13,"EMPATE",)</f>
        <v>EMPATE</v>
      </c>
      <c r="AJ13" s="67" t="str">
        <f t="shared" ref="AJ13:AJ17" si="4">IF(J13&lt;&gt;0,"EMPATE","vazio")</f>
        <v>vazio</v>
      </c>
    </row>
    <row r="14" spans="1:55" ht="18.75" customHeight="1" x14ac:dyDescent="0.25">
      <c r="B14" s="173">
        <v>42479</v>
      </c>
      <c r="C14" s="42" t="s">
        <v>304</v>
      </c>
      <c r="D14" s="32" t="s">
        <v>190</v>
      </c>
      <c r="E14" s="31" t="s">
        <v>455</v>
      </c>
      <c r="F14" s="60">
        <v>3</v>
      </c>
      <c r="G14" s="30" t="str">
        <f>E7</f>
        <v>AEISMAI</v>
      </c>
      <c r="H14" s="59">
        <v>1</v>
      </c>
      <c r="I14" s="46" t="str">
        <f>E5</f>
        <v>IPSantarém</v>
      </c>
      <c r="J14" s="47"/>
      <c r="K14" s="46"/>
      <c r="L14" s="67"/>
      <c r="M14" s="67"/>
      <c r="N14" s="67"/>
      <c r="R14" s="112"/>
      <c r="AA14" s="24" t="str">
        <f t="shared" si="0"/>
        <v>EMPATE</v>
      </c>
      <c r="AB14" s="192">
        <f t="shared" si="1"/>
        <v>0</v>
      </c>
      <c r="AC14" s="24" t="str">
        <f t="shared" si="2"/>
        <v>EMPATE</v>
      </c>
      <c r="AD14" s="129"/>
      <c r="AI14" s="67" t="str">
        <f t="shared" si="3"/>
        <v>EMPATE</v>
      </c>
      <c r="AJ14" s="67" t="str">
        <f t="shared" si="4"/>
        <v>vazio</v>
      </c>
    </row>
    <row r="15" spans="1:55" ht="18.75" customHeight="1" thickBot="1" x14ac:dyDescent="0.3">
      <c r="B15" s="174">
        <v>42479</v>
      </c>
      <c r="C15" s="36" t="s">
        <v>304</v>
      </c>
      <c r="D15" s="28" t="s">
        <v>191</v>
      </c>
      <c r="E15" s="58" t="s">
        <v>456</v>
      </c>
      <c r="F15" s="57">
        <v>2</v>
      </c>
      <c r="G15" s="26" t="str">
        <f>E6</f>
        <v>AEIST</v>
      </c>
      <c r="H15" s="56">
        <v>4</v>
      </c>
      <c r="I15" s="43" t="str">
        <f>E8</f>
        <v>AEFMH</v>
      </c>
      <c r="J15" s="44"/>
      <c r="K15" s="43"/>
      <c r="L15" s="67"/>
      <c r="M15" s="67"/>
      <c r="N15" s="67"/>
      <c r="R15" s="112"/>
      <c r="AA15" s="24" t="str">
        <f t="shared" si="0"/>
        <v>EMPATE</v>
      </c>
      <c r="AB15" s="192">
        <f t="shared" si="1"/>
        <v>0</v>
      </c>
      <c r="AC15" s="24" t="str">
        <f t="shared" si="2"/>
        <v>EMPATE</v>
      </c>
      <c r="AD15" s="129"/>
      <c r="AI15" s="67" t="str">
        <f t="shared" si="3"/>
        <v>EMPATE</v>
      </c>
      <c r="AJ15" s="67" t="str">
        <f t="shared" si="4"/>
        <v>vazio</v>
      </c>
    </row>
    <row r="16" spans="1:55" ht="18.75" customHeight="1" x14ac:dyDescent="0.25">
      <c r="B16" s="173">
        <v>42480</v>
      </c>
      <c r="C16" s="33" t="s">
        <v>418</v>
      </c>
      <c r="D16" s="32" t="s">
        <v>192</v>
      </c>
      <c r="E16" s="31" t="s">
        <v>450</v>
      </c>
      <c r="F16" s="60">
        <v>4</v>
      </c>
      <c r="G16" s="30" t="str">
        <f>E8</f>
        <v>AEFMH</v>
      </c>
      <c r="H16" s="59">
        <v>3</v>
      </c>
      <c r="I16" s="46" t="str">
        <f>E7</f>
        <v>AEISMAI</v>
      </c>
      <c r="J16" s="47"/>
      <c r="K16" s="46"/>
      <c r="L16" s="67"/>
      <c r="AA16" s="24" t="str">
        <f t="shared" si="0"/>
        <v>EMPATE</v>
      </c>
      <c r="AB16" s="192">
        <f t="shared" si="1"/>
        <v>0</v>
      </c>
      <c r="AC16" s="24" t="str">
        <f t="shared" si="2"/>
        <v>EMPATE</v>
      </c>
      <c r="AD16" s="129"/>
      <c r="AE16" s="129"/>
      <c r="AF16" s="129"/>
      <c r="AG16" s="190"/>
      <c r="AI16" s="67" t="str">
        <f t="shared" si="3"/>
        <v>EMPATE</v>
      </c>
      <c r="AJ16" s="67" t="str">
        <f t="shared" si="4"/>
        <v>vazio</v>
      </c>
    </row>
    <row r="17" spans="1:36" ht="18.75" customHeight="1" thickBot="1" x14ac:dyDescent="0.3">
      <c r="B17" s="174">
        <v>42480</v>
      </c>
      <c r="C17" s="29" t="s">
        <v>418</v>
      </c>
      <c r="D17" s="28" t="s">
        <v>193</v>
      </c>
      <c r="E17" s="58" t="s">
        <v>472</v>
      </c>
      <c r="F17" s="57">
        <v>1</v>
      </c>
      <c r="G17" s="26" t="str">
        <f>E5</f>
        <v>IPSantarém</v>
      </c>
      <c r="H17" s="56">
        <v>2</v>
      </c>
      <c r="I17" s="43" t="str">
        <f>E6</f>
        <v>AEIST</v>
      </c>
      <c r="J17" s="44"/>
      <c r="K17" s="43"/>
      <c r="L17" s="67"/>
      <c r="M17" s="67"/>
      <c r="N17" s="67"/>
      <c r="R17" s="24"/>
      <c r="AA17" s="24" t="str">
        <f t="shared" si="0"/>
        <v>EMPATE</v>
      </c>
      <c r="AB17" s="192">
        <f t="shared" si="1"/>
        <v>0</v>
      </c>
      <c r="AC17" s="24" t="str">
        <f t="shared" si="2"/>
        <v>EMPATE</v>
      </c>
      <c r="AD17" s="129"/>
      <c r="AE17" s="129"/>
      <c r="AF17" s="129"/>
      <c r="AG17" s="129"/>
      <c r="AI17" s="67" t="str">
        <f t="shared" si="3"/>
        <v>EMPATE</v>
      </c>
      <c r="AJ17" s="67" t="str">
        <f t="shared" si="4"/>
        <v>vazio</v>
      </c>
    </row>
    <row r="18" spans="1:36" ht="18.75" customHeight="1" x14ac:dyDescent="0.25">
      <c r="B18" s="250"/>
      <c r="C18" s="54"/>
      <c r="D18" s="51"/>
      <c r="E18" s="51"/>
      <c r="F18" s="51"/>
      <c r="G18" s="53"/>
      <c r="H18" s="52"/>
      <c r="I18" s="51"/>
      <c r="J18" s="51"/>
      <c r="K18" s="51"/>
      <c r="L18" s="67"/>
      <c r="M18" s="67"/>
      <c r="N18" s="67"/>
      <c r="R18" s="189"/>
      <c r="AA18" s="129"/>
      <c r="AB18" s="129"/>
      <c r="AC18" s="129"/>
      <c r="AD18" s="129"/>
      <c r="AE18" s="129"/>
      <c r="AF18" s="129"/>
      <c r="AG18" s="129"/>
    </row>
    <row r="19" spans="1:36" s="23" customFormat="1" ht="18.75" customHeight="1" thickBot="1" x14ac:dyDescent="0.25">
      <c r="A19" s="129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24"/>
      <c r="M19" s="24"/>
      <c r="N19" s="24"/>
      <c r="R19" s="24"/>
      <c r="AA19" s="129"/>
      <c r="AB19" s="129"/>
      <c r="AC19" s="129"/>
      <c r="AD19" s="129"/>
      <c r="AE19" s="129"/>
      <c r="AF19" s="129"/>
      <c r="AG19" s="129"/>
      <c r="AI19" s="129"/>
      <c r="AJ19" s="129"/>
    </row>
    <row r="20" spans="1:36" s="23" customFormat="1" ht="18.75" customHeight="1" thickBot="1" x14ac:dyDescent="0.25">
      <c r="A20" s="129"/>
      <c r="B20" s="17" t="s">
        <v>12</v>
      </c>
      <c r="C20" s="22" t="s">
        <v>11</v>
      </c>
      <c r="D20" s="151" t="s">
        <v>10</v>
      </c>
      <c r="E20" s="113" t="s">
        <v>9</v>
      </c>
      <c r="F20" s="120" t="s">
        <v>52</v>
      </c>
      <c r="G20" s="120" t="s">
        <v>8</v>
      </c>
      <c r="H20" s="122" t="s">
        <v>26</v>
      </c>
      <c r="I20" s="113" t="s">
        <v>27</v>
      </c>
      <c r="J20" s="18" t="s">
        <v>5</v>
      </c>
      <c r="K20" s="121" t="s">
        <v>4</v>
      </c>
      <c r="L20" s="24"/>
      <c r="M20" s="24"/>
      <c r="N20" s="24"/>
      <c r="R20" s="24"/>
      <c r="AA20" s="193" t="s">
        <v>71</v>
      </c>
      <c r="AB20" s="194" t="s">
        <v>72</v>
      </c>
      <c r="AC20" s="195" t="s">
        <v>73</v>
      </c>
      <c r="AD20" s="24"/>
      <c r="AE20" s="193" t="s">
        <v>74</v>
      </c>
      <c r="AF20" s="196" t="s">
        <v>75</v>
      </c>
      <c r="AG20" s="197" t="s">
        <v>76</v>
      </c>
      <c r="AI20" s="129"/>
      <c r="AJ20" s="129"/>
    </row>
    <row r="21" spans="1:36" s="23" customFormat="1" ht="18.75" customHeight="1" x14ac:dyDescent="0.2">
      <c r="A21" s="129"/>
      <c r="B21" s="14" t="s">
        <v>3</v>
      </c>
      <c r="C21" s="334" t="str">
        <f>E5</f>
        <v>IPSantarém</v>
      </c>
      <c r="D21" s="16">
        <f>E21+F21+G21</f>
        <v>0</v>
      </c>
      <c r="E21" s="138">
        <f>COUNTIFS($AA$12:$AA$17,C21)</f>
        <v>0</v>
      </c>
      <c r="F21" s="153">
        <f>AG21</f>
        <v>0</v>
      </c>
      <c r="G21" s="156">
        <f>COUNTIFS($AC$12:$AC$17,C21)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13">
        <f>(E21*3)+(F21*1)</f>
        <v>0</v>
      </c>
      <c r="L21" s="24"/>
      <c r="M21" s="24"/>
      <c r="N21" s="24"/>
      <c r="R21" s="24"/>
      <c r="AA21" s="155">
        <f>SUMIFS($J$12:$J$17,$G$12:$G$17,"&lt;&gt;B21",$I$12:$I$17,$C21)</f>
        <v>0</v>
      </c>
      <c r="AB21" s="198">
        <f>SUMIFS($K$12:$K$17,$I$12:$I$17,"&lt;&gt;B21",$G$12:$G$17,$C21)</f>
        <v>0</v>
      </c>
      <c r="AC21" s="199">
        <f>SUM(AA21:AB21)</f>
        <v>0</v>
      </c>
      <c r="AD21" s="190"/>
      <c r="AE21" s="155">
        <f>COUNTIFS($AB$12:$AB$17,"EMPATE",G12:G17,C21)</f>
        <v>0</v>
      </c>
      <c r="AF21" s="215">
        <f>COUNTIFS($AB$12:$AB$17,"EMPATE",I12:I17,C21)</f>
        <v>0</v>
      </c>
      <c r="AG21" s="216">
        <f>SUM(AE21:AF21)</f>
        <v>0</v>
      </c>
      <c r="AI21" s="129"/>
      <c r="AJ21" s="129"/>
    </row>
    <row r="22" spans="1:36" ht="18.75" customHeight="1" thickBot="1" x14ac:dyDescent="0.25">
      <c r="B22" s="8" t="s">
        <v>2</v>
      </c>
      <c r="C22" s="11" t="str">
        <f>E8</f>
        <v>AEFMH</v>
      </c>
      <c r="D22" s="10">
        <f>E22+F22+G22</f>
        <v>0</v>
      </c>
      <c r="E22" s="141">
        <f>COUNTIFS($AA$12:$AA$17,C22)</f>
        <v>0</v>
      </c>
      <c r="F22" s="152">
        <f>AG22</f>
        <v>0</v>
      </c>
      <c r="G22" s="157">
        <f>COUNTIFS($AC$12:$AC$17,C22)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>(E22*3)+(F22*1)</f>
        <v>0</v>
      </c>
      <c r="L22" s="67"/>
      <c r="M22" s="67"/>
      <c r="N22" s="67"/>
      <c r="R22" s="189"/>
      <c r="AA22" s="204">
        <f>SUMIFS($J$12:$J$17,$G$12:$G$17,"&lt;&gt;B24",$I$12:$I$17,$C22)</f>
        <v>0</v>
      </c>
      <c r="AB22" s="205">
        <f>SUMIFS($K$12:$K$17,$I$12:$I$17,"&lt;&gt;B24",$G$12:$G$17,$C22)</f>
        <v>0</v>
      </c>
      <c r="AC22" s="206">
        <f>SUM(AA22:AB22)</f>
        <v>0</v>
      </c>
      <c r="AD22" s="190"/>
      <c r="AE22" s="134">
        <f>COUNTIFS($AB$12:$AB$17,"EMPATE",G12:G17,C22)</f>
        <v>0</v>
      </c>
      <c r="AF22" s="219">
        <f>COUNTIFS($AB$12:$AB$17,"EMPATE",I12:I17,C22)</f>
        <v>0</v>
      </c>
      <c r="AG22" s="220">
        <f>SUM(AE22:AF22)</f>
        <v>0</v>
      </c>
    </row>
    <row r="23" spans="1:36" ht="18.75" customHeight="1" x14ac:dyDescent="0.2">
      <c r="B23" s="8" t="s">
        <v>1</v>
      </c>
      <c r="C23" s="11" t="str">
        <f>E6</f>
        <v>AEIST</v>
      </c>
      <c r="D23" s="10">
        <f>E23+F23+G23</f>
        <v>0</v>
      </c>
      <c r="E23" s="141">
        <f>COUNTIFS($AA$12:$AA$17,C23)</f>
        <v>0</v>
      </c>
      <c r="F23" s="152">
        <f>AG23</f>
        <v>0</v>
      </c>
      <c r="G23" s="157">
        <f>COUNTIFS($AC$12:$AC$17,C23)</f>
        <v>0</v>
      </c>
      <c r="H23" s="9">
        <f>SUMIFS(K12:K17,I12:I17,C23)+SUMIFS(J12:J17,G12:G17,C23)</f>
        <v>0</v>
      </c>
      <c r="I23" s="116">
        <f t="shared" ref="I23:I24" si="5">AC23</f>
        <v>0</v>
      </c>
      <c r="J23" s="160">
        <f>H23-I23</f>
        <v>0</v>
      </c>
      <c r="K23" s="7">
        <f t="shared" ref="K23:K24" si="6">(E23*3)+(F23*1)</f>
        <v>0</v>
      </c>
      <c r="L23" s="67"/>
      <c r="M23" s="67"/>
      <c r="N23" s="67"/>
      <c r="O23" s="67"/>
      <c r="P23" s="24"/>
      <c r="Q23" s="189"/>
      <c r="R23" s="189"/>
      <c r="AA23" s="155">
        <f>SUMIFS($J$12:$J$17,$G$12:$G$17,"&lt;&gt;B22",$I$12:$I$17,$C23)</f>
        <v>0</v>
      </c>
      <c r="AB23" s="198">
        <f>SUMIFS($K$12:$K$17,$I$12:$I$17,"&lt;&gt;B22",$G$12:$G$17,$C23)</f>
        <v>0</v>
      </c>
      <c r="AC23" s="199">
        <f t="shared" ref="AC23:AC24" si="7">SUM(AA23:AB23)</f>
        <v>0</v>
      </c>
      <c r="AD23" s="190"/>
      <c r="AE23" s="133">
        <f>COUNTIFS($AB$12:$AB$17,"EMPATE",G12:G17,C23)</f>
        <v>0</v>
      </c>
      <c r="AF23" s="217">
        <f>COUNTIFS($AB$12:$AB$17,"EMPATE",I12:I17,C23)</f>
        <v>0</v>
      </c>
      <c r="AG23" s="218">
        <f>SUM(AE23:AF23)</f>
        <v>0</v>
      </c>
    </row>
    <row r="24" spans="1:36" ht="18.75" customHeight="1" thickBot="1" x14ac:dyDescent="0.25">
      <c r="B24" s="3" t="s">
        <v>0</v>
      </c>
      <c r="C24" s="6" t="str">
        <f>E7</f>
        <v>AEISMAI</v>
      </c>
      <c r="D24" s="5">
        <f t="shared" ref="D24" si="8">E24+F24+G24</f>
        <v>0</v>
      </c>
      <c r="E24" s="144">
        <f>COUNTIFS($AA$12:$AA$17,C24)</f>
        <v>0</v>
      </c>
      <c r="F24" s="154">
        <f t="shared" ref="F24" si="9">AG24</f>
        <v>0</v>
      </c>
      <c r="G24" s="158">
        <f>COUNTIFS($AC$12:$AC$17,C24)</f>
        <v>0</v>
      </c>
      <c r="H24" s="4">
        <f>SUMIFS(K12:K17,I12:I17,C24)+SUMIFS(J12:J17,G12:G17,C24)</f>
        <v>0</v>
      </c>
      <c r="I24" s="117">
        <f t="shared" si="5"/>
        <v>0</v>
      </c>
      <c r="J24" s="161">
        <f>H24-I24</f>
        <v>0</v>
      </c>
      <c r="K24" s="2">
        <f t="shared" si="6"/>
        <v>0</v>
      </c>
      <c r="L24" s="67"/>
      <c r="M24" s="67"/>
      <c r="N24" s="67"/>
      <c r="O24" s="67"/>
      <c r="P24" s="24"/>
      <c r="Q24" s="189"/>
      <c r="R24" s="189"/>
      <c r="AA24" s="155">
        <f>SUMIFS($J$12:$J$17,$G$12:$G$17,"&lt;&gt;B23",$I$12:$I$17,$C24)</f>
        <v>0</v>
      </c>
      <c r="AB24" s="198">
        <f>SUMIFS($K$12:$K$17,$I$12:$I$17,"&lt;&gt;B23",$G$12:$G$17,$C24)</f>
        <v>0</v>
      </c>
      <c r="AC24" s="199">
        <f t="shared" si="7"/>
        <v>0</v>
      </c>
      <c r="AD24" s="190"/>
      <c r="AE24" s="133">
        <f>COUNTIFS($AB$12:$AB$17,"EMPATE",G12:G17,C24)</f>
        <v>0</v>
      </c>
      <c r="AF24" s="217">
        <f>COUNTIFS($AB$12:$AB$17,"EMPATE",I12:I17,C24)</f>
        <v>0</v>
      </c>
      <c r="AG24" s="218">
        <f>SUM(AE24:AF24)</f>
        <v>0</v>
      </c>
    </row>
    <row r="25" spans="1:36" ht="18.75" customHeight="1" thickBot="1" x14ac:dyDescent="0.3">
      <c r="B25" s="249"/>
      <c r="C25" s="214"/>
      <c r="D25" s="214"/>
      <c r="E25" s="214"/>
      <c r="F25" s="214"/>
      <c r="G25" s="227"/>
      <c r="H25" s="214"/>
      <c r="I25" s="214"/>
      <c r="J25" s="214"/>
      <c r="K25" s="214"/>
      <c r="AA25" s="129"/>
      <c r="AB25" s="129"/>
      <c r="AC25" s="129"/>
      <c r="AD25" s="129"/>
      <c r="AE25" s="129"/>
      <c r="AF25" s="129"/>
    </row>
    <row r="26" spans="1:36" ht="18.75" customHeight="1" thickBot="1" x14ac:dyDescent="0.25">
      <c r="B26" s="525" t="s">
        <v>21</v>
      </c>
      <c r="C26" s="526"/>
      <c r="D26" s="526"/>
      <c r="E26" s="526"/>
      <c r="F26" s="526"/>
      <c r="G26" s="526"/>
      <c r="H26" s="526"/>
      <c r="I26" s="526"/>
      <c r="J26" s="526"/>
      <c r="K26" s="527"/>
      <c r="AA26" s="129"/>
      <c r="AB26" s="129"/>
      <c r="AC26" s="129"/>
      <c r="AD26" s="129"/>
      <c r="AE26" s="129"/>
      <c r="AF26" s="129"/>
    </row>
    <row r="27" spans="1:36" ht="18.75" customHeight="1" thickBot="1" x14ac:dyDescent="0.25">
      <c r="B27" s="66" t="s">
        <v>19</v>
      </c>
      <c r="C27" s="50" t="s">
        <v>18</v>
      </c>
      <c r="D27" s="49" t="s">
        <v>17</v>
      </c>
      <c r="E27" s="65" t="s">
        <v>23</v>
      </c>
      <c r="F27" s="519" t="s">
        <v>16</v>
      </c>
      <c r="G27" s="520"/>
      <c r="H27" s="520" t="s">
        <v>15</v>
      </c>
      <c r="I27" s="521"/>
      <c r="J27" s="528" t="s">
        <v>14</v>
      </c>
      <c r="K27" s="523"/>
      <c r="AA27" s="190" t="s">
        <v>53</v>
      </c>
      <c r="AB27" s="192" t="s">
        <v>70</v>
      </c>
      <c r="AC27" s="190" t="s">
        <v>54</v>
      </c>
      <c r="AD27" s="129"/>
      <c r="AE27" s="129"/>
      <c r="AF27" s="129"/>
    </row>
    <row r="28" spans="1:36" ht="18.75" customHeight="1" x14ac:dyDescent="0.25">
      <c r="B28" s="173">
        <v>42479</v>
      </c>
      <c r="C28" s="48" t="s">
        <v>311</v>
      </c>
      <c r="D28" s="32" t="s">
        <v>194</v>
      </c>
      <c r="E28" s="31" t="s">
        <v>414</v>
      </c>
      <c r="F28" s="60">
        <v>4</v>
      </c>
      <c r="G28" s="30" t="str">
        <f>G8</f>
        <v>AEFEUP</v>
      </c>
      <c r="H28" s="59">
        <v>1</v>
      </c>
      <c r="I28" s="46" t="str">
        <f>G5</f>
        <v>AEISCTE-IUL</v>
      </c>
      <c r="J28" s="47"/>
      <c r="K28" s="46"/>
      <c r="AA28" s="24" t="str">
        <f>IF(AND(J28=K28),"EMPATE",(IF(J28&gt;K28,G28,I28)))</f>
        <v>EMPATE</v>
      </c>
      <c r="AB28" s="192">
        <f>IF(AI28=AJ28,"EMPATE",)</f>
        <v>0</v>
      </c>
      <c r="AC28" s="24" t="str">
        <f>IF(AND(J28=K28),"EMPATE",(IF(J28&lt;K28,G28,I28)))</f>
        <v>EMPATE</v>
      </c>
      <c r="AI28" s="67" t="str">
        <f>IF(J28=K28,"EMPATE",)</f>
        <v>EMPATE</v>
      </c>
      <c r="AJ28" s="67" t="str">
        <f>IF(J28&lt;&gt;0,"EMPATE","vazio")</f>
        <v>vazio</v>
      </c>
    </row>
    <row r="29" spans="1:36" ht="18.75" customHeight="1" thickBot="1" x14ac:dyDescent="0.3">
      <c r="B29" s="174">
        <v>42479</v>
      </c>
      <c r="C29" s="45" t="s">
        <v>311</v>
      </c>
      <c r="D29" s="35" t="s">
        <v>195</v>
      </c>
      <c r="E29" s="58" t="s">
        <v>445</v>
      </c>
      <c r="F29" s="64">
        <v>3</v>
      </c>
      <c r="G29" s="34" t="str">
        <f>G7</f>
        <v>AAULHT</v>
      </c>
      <c r="H29" s="63">
        <v>2</v>
      </c>
      <c r="I29" s="61" t="str">
        <f>G6</f>
        <v>AAUM</v>
      </c>
      <c r="J29" s="62"/>
      <c r="K29" s="61"/>
      <c r="AA29" s="24" t="str">
        <f t="shared" ref="AA29:AA33" si="10">IF(AND(J29=K29),"EMPATE",(IF(J29&gt;K29,G29,I29)))</f>
        <v>EMPATE</v>
      </c>
      <c r="AB29" s="192">
        <f t="shared" ref="AB29:AB33" si="11">IF(AI29=AJ29,"EMPATE",)</f>
        <v>0</v>
      </c>
      <c r="AC29" s="24" t="str">
        <f t="shared" ref="AC29:AC33" si="12">IF(AND(J29=K29),"EMPATE",(IF(J29&lt;K29,G29,I29)))</f>
        <v>EMPATE</v>
      </c>
      <c r="AI29" s="67" t="str">
        <f t="shared" ref="AI29:AI33" si="13">IF(J29=K29,"EMPATE",)</f>
        <v>EMPATE</v>
      </c>
      <c r="AJ29" s="67" t="str">
        <f t="shared" ref="AJ29:AJ33" si="14">IF(J29&lt;&gt;0,"EMPATE","vazio")</f>
        <v>vazio</v>
      </c>
    </row>
    <row r="30" spans="1:36" ht="18.75" customHeight="1" x14ac:dyDescent="0.25">
      <c r="B30" s="173">
        <v>42479</v>
      </c>
      <c r="C30" s="42" t="s">
        <v>309</v>
      </c>
      <c r="D30" s="32" t="s">
        <v>196</v>
      </c>
      <c r="E30" s="31" t="s">
        <v>456</v>
      </c>
      <c r="F30" s="60">
        <v>3</v>
      </c>
      <c r="G30" s="30" t="str">
        <f>G7</f>
        <v>AAULHT</v>
      </c>
      <c r="H30" s="59">
        <v>1</v>
      </c>
      <c r="I30" s="46" t="str">
        <f>G5</f>
        <v>AEISCTE-IUL</v>
      </c>
      <c r="J30" s="47"/>
      <c r="K30" s="46"/>
      <c r="AA30" s="24" t="str">
        <f t="shared" si="10"/>
        <v>EMPATE</v>
      </c>
      <c r="AB30" s="192">
        <f t="shared" si="11"/>
        <v>0</v>
      </c>
      <c r="AC30" s="24" t="str">
        <f>IF(AND(J30=K30),"EMPATE",(IF(J30&lt;K30,G30,I30)))</f>
        <v>EMPATE</v>
      </c>
      <c r="AI30" s="67" t="str">
        <f t="shared" si="13"/>
        <v>EMPATE</v>
      </c>
      <c r="AJ30" s="67" t="str">
        <f t="shared" si="14"/>
        <v>vazio</v>
      </c>
    </row>
    <row r="31" spans="1:36" ht="18.75" customHeight="1" thickBot="1" x14ac:dyDescent="0.3">
      <c r="B31" s="174">
        <v>42479</v>
      </c>
      <c r="C31" s="36" t="s">
        <v>309</v>
      </c>
      <c r="D31" s="28" t="s">
        <v>197</v>
      </c>
      <c r="E31" s="58" t="s">
        <v>455</v>
      </c>
      <c r="F31" s="57">
        <v>2</v>
      </c>
      <c r="G31" s="26" t="str">
        <f>G6</f>
        <v>AAUM</v>
      </c>
      <c r="H31" s="56">
        <v>4</v>
      </c>
      <c r="I31" s="43" t="str">
        <f>G8</f>
        <v>AEFEUP</v>
      </c>
      <c r="J31" s="44"/>
      <c r="K31" s="43"/>
      <c r="AA31" s="24" t="str">
        <f t="shared" si="10"/>
        <v>EMPATE</v>
      </c>
      <c r="AB31" s="192">
        <f t="shared" si="11"/>
        <v>0</v>
      </c>
      <c r="AC31" s="24" t="str">
        <f t="shared" si="12"/>
        <v>EMPATE</v>
      </c>
      <c r="AI31" s="67" t="str">
        <f t="shared" si="13"/>
        <v>EMPATE</v>
      </c>
      <c r="AJ31" s="67" t="str">
        <f t="shared" si="14"/>
        <v>vazio</v>
      </c>
    </row>
    <row r="32" spans="1:36" ht="18.75" customHeight="1" x14ac:dyDescent="0.25">
      <c r="B32" s="173">
        <v>42480</v>
      </c>
      <c r="C32" s="33" t="s">
        <v>304</v>
      </c>
      <c r="D32" s="32" t="s">
        <v>198</v>
      </c>
      <c r="E32" s="31" t="s">
        <v>450</v>
      </c>
      <c r="F32" s="60">
        <v>4</v>
      </c>
      <c r="G32" s="30" t="str">
        <f>G8</f>
        <v>AEFEUP</v>
      </c>
      <c r="H32" s="59">
        <v>3</v>
      </c>
      <c r="I32" s="46" t="str">
        <f>G7</f>
        <v>AAULHT</v>
      </c>
      <c r="J32" s="47"/>
      <c r="K32" s="46"/>
      <c r="AA32" s="24" t="str">
        <f t="shared" si="10"/>
        <v>EMPATE</v>
      </c>
      <c r="AB32" s="192">
        <f t="shared" si="11"/>
        <v>0</v>
      </c>
      <c r="AC32" s="24" t="str">
        <f t="shared" si="12"/>
        <v>EMPATE</v>
      </c>
      <c r="AI32" s="67" t="str">
        <f t="shared" si="13"/>
        <v>EMPATE</v>
      </c>
      <c r="AJ32" s="67" t="str">
        <f t="shared" si="14"/>
        <v>vazio</v>
      </c>
    </row>
    <row r="33" spans="2:36" ht="18.75" customHeight="1" thickBot="1" x14ac:dyDescent="0.3">
      <c r="B33" s="174">
        <v>42480</v>
      </c>
      <c r="C33" s="29" t="s">
        <v>304</v>
      </c>
      <c r="D33" s="28" t="s">
        <v>199</v>
      </c>
      <c r="E33" s="58" t="s">
        <v>472</v>
      </c>
      <c r="F33" s="57">
        <v>1</v>
      </c>
      <c r="G33" s="26" t="str">
        <f>G5</f>
        <v>AEISCTE-IUL</v>
      </c>
      <c r="H33" s="56">
        <v>2</v>
      </c>
      <c r="I33" s="43" t="str">
        <f>G6</f>
        <v>AAUM</v>
      </c>
      <c r="J33" s="44"/>
      <c r="K33" s="43"/>
      <c r="AA33" s="24" t="str">
        <f t="shared" si="10"/>
        <v>EMPATE</v>
      </c>
      <c r="AB33" s="192">
        <f t="shared" si="11"/>
        <v>0</v>
      </c>
      <c r="AC33" s="24" t="str">
        <f t="shared" si="12"/>
        <v>EMPATE</v>
      </c>
      <c r="AI33" s="67" t="str">
        <f t="shared" si="13"/>
        <v>EMPATE</v>
      </c>
      <c r="AJ33" s="67" t="str">
        <f t="shared" si="14"/>
        <v>vazio</v>
      </c>
    </row>
    <row r="34" spans="2:36" ht="18.75" customHeight="1" x14ac:dyDescent="0.25">
      <c r="B34" s="250"/>
      <c r="C34" s="54"/>
      <c r="D34" s="51"/>
      <c r="E34" s="51"/>
      <c r="F34" s="51"/>
      <c r="G34" s="53"/>
      <c r="H34" s="52"/>
      <c r="I34" s="51"/>
      <c r="J34" s="51"/>
      <c r="K34" s="51"/>
    </row>
    <row r="35" spans="2:36" ht="18.75" customHeight="1" thickBot="1" x14ac:dyDescent="0.25">
      <c r="B35" s="534" t="s">
        <v>13</v>
      </c>
      <c r="C35" s="534"/>
      <c r="D35" s="534"/>
      <c r="E35" s="534"/>
      <c r="F35" s="534"/>
      <c r="G35" s="534"/>
      <c r="H35" s="534"/>
      <c r="I35" s="534"/>
      <c r="J35" s="534"/>
      <c r="K35" s="534"/>
    </row>
    <row r="36" spans="2:36" ht="18.75" customHeight="1" thickBot="1" x14ac:dyDescent="0.25">
      <c r="B36" s="121" t="s">
        <v>12</v>
      </c>
      <c r="C36" s="333" t="s">
        <v>11</v>
      </c>
      <c r="D36" s="351" t="s">
        <v>10</v>
      </c>
      <c r="E36" s="113" t="s">
        <v>9</v>
      </c>
      <c r="F36" s="120" t="s">
        <v>52</v>
      </c>
      <c r="G36" s="120" t="s">
        <v>8</v>
      </c>
      <c r="H36" s="122" t="s">
        <v>26</v>
      </c>
      <c r="I36" s="113" t="s">
        <v>27</v>
      </c>
      <c r="J36" s="123" t="s">
        <v>5</v>
      </c>
      <c r="K36" s="121" t="s">
        <v>4</v>
      </c>
      <c r="AA36" s="193" t="s">
        <v>71</v>
      </c>
      <c r="AB36" s="194" t="s">
        <v>72</v>
      </c>
      <c r="AC36" s="195" t="s">
        <v>73</v>
      </c>
      <c r="AD36" s="24"/>
      <c r="AE36" s="193" t="s">
        <v>74</v>
      </c>
      <c r="AF36" s="196" t="s">
        <v>75</v>
      </c>
      <c r="AG36" s="197" t="s">
        <v>76</v>
      </c>
    </row>
    <row r="37" spans="2:36" ht="18.75" customHeight="1" thickBot="1" x14ac:dyDescent="0.25">
      <c r="B37" s="14" t="s">
        <v>3</v>
      </c>
      <c r="C37" s="334" t="str">
        <f>G6</f>
        <v>AAUM</v>
      </c>
      <c r="D37" s="14">
        <f>E37+F37+G37</f>
        <v>0</v>
      </c>
      <c r="E37" s="136">
        <f>COUNTIFS($AA$28:$AA$33,C37)</f>
        <v>0</v>
      </c>
      <c r="F37" s="162">
        <f>AG37</f>
        <v>0</v>
      </c>
      <c r="G37" s="156">
        <f>COUNTIFS($AC$28:$AC$33,C37)</f>
        <v>0</v>
      </c>
      <c r="H37" s="15">
        <f>SUMIFS(K28:K33,I28:I33,C37)+SUMIFS(J28:J33,G28:G33,C37)</f>
        <v>0</v>
      </c>
      <c r="I37" s="115">
        <f>AC37</f>
        <v>0</v>
      </c>
      <c r="J37" s="336">
        <f>H37-I37</f>
        <v>0</v>
      </c>
      <c r="K37" s="13">
        <f>(E37*3)+(F37*1)</f>
        <v>0</v>
      </c>
      <c r="AA37" s="155">
        <f>SUMIFS($J$28:$J$33,$G$28:$G$33,"&lt;&gt;B21",$I$28:$I$33,$C37)</f>
        <v>0</v>
      </c>
      <c r="AB37" s="198">
        <f>SUMIFS($K$28:$K$33,$I$28:$I$33,"&lt;&gt;B21",$G$28:$G$33,$C37)</f>
        <v>0</v>
      </c>
      <c r="AC37" s="199">
        <f>SUM(AA37:AB37)</f>
        <v>0</v>
      </c>
      <c r="AD37" s="190"/>
      <c r="AE37" s="133">
        <f>COUNTIFS($AB$28:$AB$33,"EMPATE",G28:G33,C37)</f>
        <v>0</v>
      </c>
      <c r="AF37" s="217">
        <f>COUNTIFS($AB$28:$AB$33,"EMPATE",I28:I33,C37)</f>
        <v>0</v>
      </c>
      <c r="AG37" s="218">
        <f>SUM(AE37:AF37)</f>
        <v>0</v>
      </c>
    </row>
    <row r="38" spans="2:36" ht="18.75" customHeight="1" x14ac:dyDescent="0.2">
      <c r="B38" s="8" t="s">
        <v>2</v>
      </c>
      <c r="C38" s="11" t="str">
        <f>G5</f>
        <v>AEISCTE-IUL</v>
      </c>
      <c r="D38" s="8">
        <f>E38+F38+G38</f>
        <v>0</v>
      </c>
      <c r="E38" s="139">
        <f>COUNTIFS($AA$28:$AA$33,C38)</f>
        <v>0</v>
      </c>
      <c r="F38" s="163">
        <f>AG38</f>
        <v>0</v>
      </c>
      <c r="G38" s="157">
        <f>COUNTIFS($AC$28:$AC$33,C38)</f>
        <v>0</v>
      </c>
      <c r="H38" s="9">
        <f>SUMIFS(K28:K33,I28:I33,C38)+SUMIFS(J28:J33,G28:G33,C38)</f>
        <v>0</v>
      </c>
      <c r="I38" s="116">
        <f>AC38</f>
        <v>0</v>
      </c>
      <c r="J38" s="160">
        <f>H38-I38</f>
        <v>0</v>
      </c>
      <c r="K38" s="7">
        <f>(E38*3)+(F38*1)</f>
        <v>0</v>
      </c>
      <c r="AA38" s="209">
        <f>SUMIFS($J$28:$J$33,$G$28:$G$33,"&lt;&gt;B21",$I$28:$I$33,$C38)</f>
        <v>0</v>
      </c>
      <c r="AB38" s="162">
        <f>SUMIFS($K$28:$K$33,$I$28:$I$33,"&lt;&gt;B21",$G$28:$G$33,$C38)</f>
        <v>0</v>
      </c>
      <c r="AC38" s="210">
        <f>SUM(AA38:AB38)</f>
        <v>0</v>
      </c>
      <c r="AD38" s="190"/>
      <c r="AE38" s="155">
        <f>COUNTIFS($AB$28:$AB$33,"EMPATE",G28:G33,C38)</f>
        <v>0</v>
      </c>
      <c r="AF38" s="215">
        <f>COUNTIFS($AB$28:$AB$33,"EMPATE",I28:I33,C38)</f>
        <v>0</v>
      </c>
      <c r="AG38" s="216">
        <f>SUM(AE38:AF38)</f>
        <v>0</v>
      </c>
    </row>
    <row r="39" spans="2:36" ht="18.75" customHeight="1" x14ac:dyDescent="0.2">
      <c r="B39" s="8" t="s">
        <v>1</v>
      </c>
      <c r="C39" s="11" t="str">
        <f>G7</f>
        <v>AAULHT</v>
      </c>
      <c r="D39" s="8">
        <f t="shared" ref="D39:D40" si="15">E39+F39+G39</f>
        <v>0</v>
      </c>
      <c r="E39" s="139">
        <f>COUNTIFS($AA$28:$AA$33,C39)</f>
        <v>0</v>
      </c>
      <c r="F39" s="163">
        <f>AG39</f>
        <v>0</v>
      </c>
      <c r="G39" s="157">
        <f>COUNTIFS($AC$28:$AC$33,C39)</f>
        <v>0</v>
      </c>
      <c r="H39" s="9">
        <f>SUMIFS(K28:K33,I28:I33,C39)+SUMIFS(J28:J33,G28:G33,C39)</f>
        <v>0</v>
      </c>
      <c r="I39" s="116">
        <f t="shared" ref="I39:I40" si="16">AC39</f>
        <v>0</v>
      </c>
      <c r="J39" s="160">
        <f>H39-I39</f>
        <v>0</v>
      </c>
      <c r="K39" s="7">
        <f t="shared" ref="K39:K40" si="17">(E39*3)+(F39*1)</f>
        <v>0</v>
      </c>
      <c r="AA39" s="155">
        <f>SUMIFS($J$28:$J$33,$G$28:$G$33,"&lt;&gt;B21",$I$28:$I$33,$C39)</f>
        <v>0</v>
      </c>
      <c r="AB39" s="198">
        <f t="shared" ref="AB39:AB40" si="18">SUMIFS($K$28:$K$33,$I$28:$I$33,"&lt;&gt;B21",$G$28:$G$33,$C39)</f>
        <v>0</v>
      </c>
      <c r="AC39" s="199">
        <f t="shared" ref="AC39:AC40" si="19">SUM(AA39:AB39)</f>
        <v>0</v>
      </c>
      <c r="AD39" s="190"/>
      <c r="AE39" s="133">
        <f>COUNTIFS($AB$28:$AB$33,"EMPATE",G28:G33,C39)</f>
        <v>0</v>
      </c>
      <c r="AF39" s="217">
        <f>COUNTIFS($AB$28:$AB$33,"EMPATE",I28:I33,C39)</f>
        <v>0</v>
      </c>
      <c r="AG39" s="218">
        <f>SUM(AE39:AF39)</f>
        <v>0</v>
      </c>
    </row>
    <row r="40" spans="2:36" ht="18.75" customHeight="1" thickBot="1" x14ac:dyDescent="0.25">
      <c r="B40" s="3" t="s">
        <v>0</v>
      </c>
      <c r="C40" s="6" t="str">
        <f>G8</f>
        <v>AEFEUP</v>
      </c>
      <c r="D40" s="3">
        <f t="shared" si="15"/>
        <v>0</v>
      </c>
      <c r="E40" s="142">
        <f>COUNTIFS($AA$28:$AA$33,C40)</f>
        <v>0</v>
      </c>
      <c r="F40" s="164">
        <f>AG40</f>
        <v>0</v>
      </c>
      <c r="G40" s="158">
        <f>COUNTIFS($AC$28:$AC$33,C40)</f>
        <v>0</v>
      </c>
      <c r="H40" s="4">
        <f>SUMIFS(K28:K33,I28:I33,C40)+SUMIFS(J28:J33,G28:G33,C40)</f>
        <v>0</v>
      </c>
      <c r="I40" s="117">
        <f t="shared" si="16"/>
        <v>0</v>
      </c>
      <c r="J40" s="161">
        <f>H40-I40</f>
        <v>0</v>
      </c>
      <c r="K40" s="2">
        <f t="shared" si="17"/>
        <v>0</v>
      </c>
      <c r="AA40" s="204">
        <f>SUMIFS($J$28:$J$33,$G$28:$G$33,"&lt;&gt;B21",$I$28:$I$33,$C40)</f>
        <v>0</v>
      </c>
      <c r="AB40" s="205">
        <f t="shared" si="18"/>
        <v>0</v>
      </c>
      <c r="AC40" s="206">
        <f t="shared" si="19"/>
        <v>0</v>
      </c>
      <c r="AD40" s="190"/>
      <c r="AE40" s="134">
        <f>COUNTIFS($AB$28:$AB$33,"EMPATE",G28:G33,C40)</f>
        <v>0</v>
      </c>
      <c r="AF40" s="219">
        <f>COUNTIFS($AB$28:$AB$33,"EMPATE",I28:I33,C40)</f>
        <v>0</v>
      </c>
      <c r="AG40" s="220">
        <f>SUM(AE40:AF40)</f>
        <v>0</v>
      </c>
    </row>
    <row r="41" spans="2:36" ht="18.75" customHeight="1" thickBot="1" x14ac:dyDescent="0.3">
      <c r="B41" s="249"/>
      <c r="C41" s="214"/>
      <c r="D41" s="214"/>
      <c r="E41" s="214"/>
      <c r="F41" s="214"/>
      <c r="G41" s="227"/>
      <c r="H41" s="214"/>
      <c r="I41" s="214"/>
      <c r="J41" s="214"/>
      <c r="K41" s="214"/>
    </row>
    <row r="42" spans="2:36" ht="18.75" customHeight="1" thickBot="1" x14ac:dyDescent="0.25">
      <c r="B42" s="525" t="s">
        <v>30</v>
      </c>
      <c r="C42" s="526"/>
      <c r="D42" s="526"/>
      <c r="E42" s="526"/>
      <c r="F42" s="526"/>
      <c r="G42" s="526"/>
      <c r="H42" s="526"/>
      <c r="I42" s="526"/>
      <c r="J42" s="526"/>
      <c r="K42" s="527"/>
    </row>
    <row r="43" spans="2:36" ht="18.75" customHeight="1" thickBot="1" x14ac:dyDescent="0.25">
      <c r="B43" s="66" t="s">
        <v>19</v>
      </c>
      <c r="C43" s="50" t="s">
        <v>18</v>
      </c>
      <c r="D43" s="49" t="s">
        <v>17</v>
      </c>
      <c r="E43" s="65" t="s">
        <v>23</v>
      </c>
      <c r="F43" s="519" t="s">
        <v>16</v>
      </c>
      <c r="G43" s="520"/>
      <c r="H43" s="520" t="s">
        <v>15</v>
      </c>
      <c r="I43" s="521"/>
      <c r="J43" s="528" t="s">
        <v>14</v>
      </c>
      <c r="K43" s="523"/>
      <c r="AA43" s="190" t="s">
        <v>53</v>
      </c>
      <c r="AB43" s="192" t="s">
        <v>70</v>
      </c>
      <c r="AC43" s="190" t="s">
        <v>54</v>
      </c>
      <c r="AD43" s="129"/>
      <c r="AE43" s="129"/>
      <c r="AF43" s="129"/>
    </row>
    <row r="44" spans="2:36" ht="18.75" customHeight="1" x14ac:dyDescent="0.25">
      <c r="B44" s="173">
        <v>42479</v>
      </c>
      <c r="C44" s="48" t="s">
        <v>314</v>
      </c>
      <c r="D44" s="32" t="s">
        <v>200</v>
      </c>
      <c r="E44" s="31" t="s">
        <v>472</v>
      </c>
      <c r="F44" s="60">
        <v>4</v>
      </c>
      <c r="G44" s="30" t="str">
        <f>I8</f>
        <v>AAC</v>
      </c>
      <c r="H44" s="59">
        <v>1</v>
      </c>
      <c r="I44" s="46" t="str">
        <f>I5</f>
        <v>AEFADEUP</v>
      </c>
      <c r="J44" s="352"/>
      <c r="K44" s="353"/>
      <c r="AA44" s="24" t="str">
        <f>IF(AND(J44=K44),"EMPATE",(IF(J44&gt;K44,G44,I44)))</f>
        <v>EMPATE</v>
      </c>
      <c r="AB44" s="192">
        <f>IF(AI44=AJ44,"EMPATE",)</f>
        <v>0</v>
      </c>
      <c r="AC44" s="24" t="str">
        <f>IF(AND(J44=K44),"EMPATE",(IF(J44&lt;K44,G44,I44)))</f>
        <v>EMPATE</v>
      </c>
      <c r="AI44" s="67" t="str">
        <f>IF(J44=K44,"EMPATE",)</f>
        <v>EMPATE</v>
      </c>
      <c r="AJ44" s="67" t="str">
        <f>IF(J44&lt;&gt;0,"EMPATE","vazio")</f>
        <v>vazio</v>
      </c>
    </row>
    <row r="45" spans="2:36" ht="18.75" customHeight="1" thickBot="1" x14ac:dyDescent="0.3">
      <c r="B45" s="174">
        <v>42479</v>
      </c>
      <c r="C45" s="45" t="s">
        <v>314</v>
      </c>
      <c r="D45" s="35" t="s">
        <v>201</v>
      </c>
      <c r="E45" s="58" t="s">
        <v>455</v>
      </c>
      <c r="F45" s="64">
        <v>3</v>
      </c>
      <c r="G45" s="34" t="str">
        <f>I7</f>
        <v>AAUE</v>
      </c>
      <c r="H45" s="63">
        <v>2</v>
      </c>
      <c r="I45" s="61" t="str">
        <f>I6</f>
        <v>AEFCT</v>
      </c>
      <c r="J45" s="62"/>
      <c r="K45" s="61"/>
      <c r="AA45" s="24" t="str">
        <f t="shared" ref="AA45:AA49" si="20">IF(AND(J45=K45),"EMPATE",(IF(J45&gt;K45,G45,I45)))</f>
        <v>EMPATE</v>
      </c>
      <c r="AB45" s="192">
        <f t="shared" ref="AB45:AB49" si="21">IF(AI45=AJ45,"EMPATE",)</f>
        <v>0</v>
      </c>
      <c r="AC45" s="24" t="str">
        <f t="shared" ref="AC45:AC49" si="22">IF(AND(J45=K45),"EMPATE",(IF(J45&lt;K45,G45,I45)))</f>
        <v>EMPATE</v>
      </c>
      <c r="AI45" s="67" t="str">
        <f t="shared" ref="AI45:AI49" si="23">IF(J45=K45,"EMPATE",)</f>
        <v>EMPATE</v>
      </c>
      <c r="AJ45" s="67" t="str">
        <f t="shared" ref="AJ45:AJ49" si="24">IF(J45&lt;&gt;0,"EMPATE","vazio")</f>
        <v>vazio</v>
      </c>
    </row>
    <row r="46" spans="2:36" ht="18.75" customHeight="1" x14ac:dyDescent="0.25">
      <c r="B46" s="173">
        <v>42479</v>
      </c>
      <c r="C46" s="512" t="s">
        <v>309</v>
      </c>
      <c r="D46" s="32" t="s">
        <v>202</v>
      </c>
      <c r="E46" s="513" t="s">
        <v>414</v>
      </c>
      <c r="F46" s="60">
        <v>3</v>
      </c>
      <c r="G46" s="30" t="str">
        <f>I7</f>
        <v>AAUE</v>
      </c>
      <c r="H46" s="59">
        <v>1</v>
      </c>
      <c r="I46" s="46" t="str">
        <f>I5</f>
        <v>AEFADEUP</v>
      </c>
      <c r="J46" s="47"/>
      <c r="K46" s="46"/>
      <c r="AA46" s="24" t="str">
        <f t="shared" si="20"/>
        <v>EMPATE</v>
      </c>
      <c r="AB46" s="192">
        <f t="shared" si="21"/>
        <v>0</v>
      </c>
      <c r="AC46" s="24" t="str">
        <f>IF(AND(J46=K46),"EMPATE",(IF(J46&lt;K46,G46,I46)))</f>
        <v>EMPATE</v>
      </c>
      <c r="AI46" s="67" t="str">
        <f t="shared" si="23"/>
        <v>EMPATE</v>
      </c>
      <c r="AJ46" s="67" t="str">
        <f t="shared" si="24"/>
        <v>vazio</v>
      </c>
    </row>
    <row r="47" spans="2:36" ht="18.75" customHeight="1" thickBot="1" x14ac:dyDescent="0.3">
      <c r="B47" s="174">
        <v>42479</v>
      </c>
      <c r="C47" s="36" t="s">
        <v>309</v>
      </c>
      <c r="D47" s="28" t="s">
        <v>203</v>
      </c>
      <c r="E47" s="58" t="s">
        <v>445</v>
      </c>
      <c r="F47" s="57">
        <v>2</v>
      </c>
      <c r="G47" s="26" t="str">
        <f>I6</f>
        <v>AEFCT</v>
      </c>
      <c r="H47" s="56">
        <v>4</v>
      </c>
      <c r="I47" s="43" t="str">
        <f>I8</f>
        <v>AAC</v>
      </c>
      <c r="J47" s="44"/>
      <c r="K47" s="43"/>
      <c r="AA47" s="24" t="str">
        <f t="shared" si="20"/>
        <v>EMPATE</v>
      </c>
      <c r="AB47" s="192">
        <f t="shared" si="21"/>
        <v>0</v>
      </c>
      <c r="AC47" s="24" t="str">
        <f t="shared" si="22"/>
        <v>EMPATE</v>
      </c>
      <c r="AI47" s="67" t="str">
        <f t="shared" si="23"/>
        <v>EMPATE</v>
      </c>
      <c r="AJ47" s="67" t="str">
        <f t="shared" si="24"/>
        <v>vazio</v>
      </c>
    </row>
    <row r="48" spans="2:36" ht="18.75" customHeight="1" x14ac:dyDescent="0.25">
      <c r="B48" s="173">
        <v>42480</v>
      </c>
      <c r="C48" s="33" t="s">
        <v>309</v>
      </c>
      <c r="D48" s="32" t="s">
        <v>204</v>
      </c>
      <c r="E48" s="31" t="s">
        <v>472</v>
      </c>
      <c r="F48" s="60">
        <v>4</v>
      </c>
      <c r="G48" s="30" t="str">
        <f>I8</f>
        <v>AAC</v>
      </c>
      <c r="H48" s="59">
        <v>3</v>
      </c>
      <c r="I48" s="46" t="str">
        <f>I7</f>
        <v>AAUE</v>
      </c>
      <c r="J48" s="47"/>
      <c r="K48" s="46"/>
      <c r="AA48" s="24" t="str">
        <f t="shared" si="20"/>
        <v>EMPATE</v>
      </c>
      <c r="AB48" s="192">
        <f t="shared" si="21"/>
        <v>0</v>
      </c>
      <c r="AC48" s="24" t="str">
        <f t="shared" si="22"/>
        <v>EMPATE</v>
      </c>
      <c r="AI48" s="67" t="str">
        <f t="shared" si="23"/>
        <v>EMPATE</v>
      </c>
      <c r="AJ48" s="67" t="str">
        <f t="shared" si="24"/>
        <v>vazio</v>
      </c>
    </row>
    <row r="49" spans="2:36" ht="18.75" customHeight="1" thickBot="1" x14ac:dyDescent="0.3">
      <c r="B49" s="174">
        <v>42480</v>
      </c>
      <c r="C49" s="29" t="s">
        <v>341</v>
      </c>
      <c r="D49" s="28" t="s">
        <v>205</v>
      </c>
      <c r="E49" s="58" t="s">
        <v>472</v>
      </c>
      <c r="F49" s="57">
        <v>1</v>
      </c>
      <c r="G49" s="26" t="str">
        <f>I5</f>
        <v>AEFADEUP</v>
      </c>
      <c r="H49" s="56">
        <v>2</v>
      </c>
      <c r="I49" s="43" t="str">
        <f>I6</f>
        <v>AEFCT</v>
      </c>
      <c r="J49" s="44"/>
      <c r="K49" s="43"/>
      <c r="AA49" s="24" t="str">
        <f t="shared" si="20"/>
        <v>EMPATE</v>
      </c>
      <c r="AB49" s="192">
        <f t="shared" si="21"/>
        <v>0</v>
      </c>
      <c r="AC49" s="24" t="str">
        <f t="shared" si="22"/>
        <v>EMPATE</v>
      </c>
      <c r="AI49" s="67" t="str">
        <f t="shared" si="23"/>
        <v>EMPATE</v>
      </c>
      <c r="AJ49" s="67" t="str">
        <f t="shared" si="24"/>
        <v>vazio</v>
      </c>
    </row>
    <row r="50" spans="2:36" ht="18.75" customHeight="1" x14ac:dyDescent="0.25">
      <c r="B50" s="250"/>
      <c r="C50" s="54"/>
      <c r="D50" s="51"/>
      <c r="E50" s="51"/>
      <c r="F50" s="51"/>
      <c r="G50" s="226"/>
      <c r="H50" s="52"/>
      <c r="I50" s="51"/>
      <c r="J50" s="51"/>
      <c r="K50" s="51"/>
    </row>
    <row r="51" spans="2:36" ht="18.75" customHeight="1" thickBot="1" x14ac:dyDescent="0.25">
      <c r="B51" s="534" t="s">
        <v>13</v>
      </c>
      <c r="C51" s="534"/>
      <c r="D51" s="534"/>
      <c r="E51" s="534"/>
      <c r="F51" s="534"/>
      <c r="G51" s="534"/>
      <c r="H51" s="534"/>
      <c r="I51" s="534"/>
      <c r="J51" s="534"/>
      <c r="K51" s="534"/>
    </row>
    <row r="52" spans="2:36" ht="18.75" customHeight="1" thickBot="1" x14ac:dyDescent="0.25">
      <c r="B52" s="121" t="s">
        <v>12</v>
      </c>
      <c r="C52" s="333" t="s">
        <v>11</v>
      </c>
      <c r="D52" s="344" t="s">
        <v>10</v>
      </c>
      <c r="E52" s="113" t="s">
        <v>9</v>
      </c>
      <c r="F52" s="120" t="s">
        <v>52</v>
      </c>
      <c r="G52" s="120" t="s">
        <v>8</v>
      </c>
      <c r="H52" s="122" t="s">
        <v>26</v>
      </c>
      <c r="I52" s="113" t="s">
        <v>27</v>
      </c>
      <c r="J52" s="123" t="s">
        <v>5</v>
      </c>
      <c r="K52" s="121" t="s">
        <v>4</v>
      </c>
      <c r="AA52" s="221" t="s">
        <v>71</v>
      </c>
      <c r="AB52" s="222" t="s">
        <v>72</v>
      </c>
      <c r="AC52" s="195" t="s">
        <v>73</v>
      </c>
      <c r="AD52" s="24"/>
      <c r="AE52" s="193" t="s">
        <v>74</v>
      </c>
      <c r="AF52" s="196" t="s">
        <v>75</v>
      </c>
      <c r="AG52" s="197" t="s">
        <v>76</v>
      </c>
    </row>
    <row r="53" spans="2:36" ht="18.75" customHeight="1" thickBot="1" x14ac:dyDescent="0.25">
      <c r="B53" s="14" t="s">
        <v>3</v>
      </c>
      <c r="C53" s="334" t="str">
        <f>I7</f>
        <v>AAUE</v>
      </c>
      <c r="D53" s="14">
        <f>E53+F53+G53</f>
        <v>0</v>
      </c>
      <c r="E53" s="136">
        <f>COUNTIFS($AA$44:$AA$49,C53)</f>
        <v>0</v>
      </c>
      <c r="F53" s="162">
        <f>AG53</f>
        <v>0</v>
      </c>
      <c r="G53" s="156">
        <f>COUNTIFS($AC$44:$AC$49,C53)</f>
        <v>0</v>
      </c>
      <c r="H53" s="15">
        <f>SUMIFS(K44:K49,I44:I49,C53)+SUMIFS(J44:J49,G44:G49,C53)</f>
        <v>0</v>
      </c>
      <c r="I53" s="115">
        <f>AC53</f>
        <v>0</v>
      </c>
      <c r="J53" s="336">
        <f>H53-I53</f>
        <v>0</v>
      </c>
      <c r="K53" s="13">
        <f>(E53*3)+(F53*1)</f>
        <v>0</v>
      </c>
      <c r="AA53" s="133">
        <f>SUMIFS($J$44:$J$49,$G$44:$G$49,"&lt;&gt;B21",$I$44:$I$49,$C53)</f>
        <v>0</v>
      </c>
      <c r="AB53" s="224">
        <f>SUMIFS($K$44:$K$49,$I$44:$I$49,"&lt;&gt;B21",$G$44:$G$49,$C53)</f>
        <v>0</v>
      </c>
      <c r="AC53" s="199">
        <f>SUM(AA53:AB53)</f>
        <v>0</v>
      </c>
      <c r="AD53" s="190"/>
      <c r="AE53" s="155">
        <f>COUNTIFS($AB$44:$AB$49,"EMPATE",G44:G49,C53)</f>
        <v>0</v>
      </c>
      <c r="AF53" s="215">
        <f>COUNTIFS($AB$44:$AB$49,"EMPATE",I44:I49,C53)</f>
        <v>0</v>
      </c>
      <c r="AG53" s="218">
        <f>SUM(AE53:AF53)</f>
        <v>0</v>
      </c>
    </row>
    <row r="54" spans="2:36" ht="18.75" customHeight="1" x14ac:dyDescent="0.2">
      <c r="B54" s="8" t="s">
        <v>2</v>
      </c>
      <c r="C54" s="11" t="str">
        <f>I5</f>
        <v>AEFADEUP</v>
      </c>
      <c r="D54" s="8">
        <f>E54+F54+G54</f>
        <v>0</v>
      </c>
      <c r="E54" s="139">
        <f>COUNTIFS($AA$44:$AA$49,C54)</f>
        <v>0</v>
      </c>
      <c r="F54" s="163">
        <f>AG54</f>
        <v>0</v>
      </c>
      <c r="G54" s="157">
        <f>COUNTIFS($AC$44:$AC$49,C54)</f>
        <v>0</v>
      </c>
      <c r="H54" s="9">
        <f>SUMIFS(K44:K49,I44:I49,C54)+SUMIFS(J44:J49,G44:G49,C54)</f>
        <v>0</v>
      </c>
      <c r="I54" s="116">
        <f>AC54</f>
        <v>0</v>
      </c>
      <c r="J54" s="160">
        <f>H54-I54</f>
        <v>0</v>
      </c>
      <c r="K54" s="7">
        <f>(E54*3)+(F54*1)</f>
        <v>0</v>
      </c>
      <c r="AA54" s="209">
        <f>SUMIFS($J$44:$J$49,$G$44:$G$49,"&lt;&gt;B21",$I$44:$I$49,$C54)</f>
        <v>0</v>
      </c>
      <c r="AB54" s="223">
        <f>SUMIFS($K$44:$K$49,$I$44:$I$49,"&lt;&gt;B21",$G$44:$G$49,$C54)</f>
        <v>0</v>
      </c>
      <c r="AC54" s="210">
        <f>SUM(AA54:AB54)</f>
        <v>0</v>
      </c>
      <c r="AD54" s="190"/>
      <c r="AE54" s="155">
        <f>COUNTIFS($AB$44:$AB$49,"EMPATE",G44:G49,C54)</f>
        <v>0</v>
      </c>
      <c r="AF54" s="215">
        <f>COUNTIFS($AB$44:$AB$49,"EMPATE",I44:I49,C54)</f>
        <v>0</v>
      </c>
      <c r="AG54" s="216">
        <f>SUM(AE54:AF54)</f>
        <v>0</v>
      </c>
    </row>
    <row r="55" spans="2:36" ht="18.75" customHeight="1" thickBot="1" x14ac:dyDescent="0.25">
      <c r="B55" s="8" t="s">
        <v>1</v>
      </c>
      <c r="C55" s="11" t="str">
        <f>I8</f>
        <v>AAC</v>
      </c>
      <c r="D55" s="8">
        <f t="shared" ref="D55" si="25">E55+F55+G55</f>
        <v>0</v>
      </c>
      <c r="E55" s="139">
        <f>COUNTIFS($AA$44:$AA$49,C55)</f>
        <v>0</v>
      </c>
      <c r="F55" s="163">
        <f>AG55</f>
        <v>0</v>
      </c>
      <c r="G55" s="157">
        <f>COUNTIFS($AC$44:$AC$49,C55)</f>
        <v>0</v>
      </c>
      <c r="H55" s="9">
        <f>SUMIFS(K44:K49,I44:I49,C55)+SUMIFS(J44:J49,G44:G49,C55)</f>
        <v>0</v>
      </c>
      <c r="I55" s="116">
        <f t="shared" ref="I55" si="26">AC55</f>
        <v>0</v>
      </c>
      <c r="J55" s="160">
        <f>H55-I55</f>
        <v>0</v>
      </c>
      <c r="K55" s="7">
        <f>(E55*3)+(F55*1)</f>
        <v>0</v>
      </c>
      <c r="AA55" s="134">
        <f>SUMIFS($J$44:$J$49,$G$44:$G$49,"&lt;&gt;B21",$I$44:$I$49,$C55)</f>
        <v>0</v>
      </c>
      <c r="AB55" s="225">
        <f>SUMIFS($K$44:$K$49,$I$44:$I$49,"&lt;&gt;B21",$G$44:$G$49,$C55)</f>
        <v>0</v>
      </c>
      <c r="AC55" s="206">
        <f>SUM(AA55:AB55)</f>
        <v>0</v>
      </c>
      <c r="AD55" s="190"/>
      <c r="AE55" s="155">
        <f>COUNTIFS($AB$44:$AB$49,"EMPATE",G44:G49,C55)</f>
        <v>0</v>
      </c>
      <c r="AF55" s="215">
        <f>COUNTIFS($AB$44:$AB$49,"EMPATE",I44:I49,C55)</f>
        <v>0</v>
      </c>
      <c r="AG55" s="220">
        <f>SUM(AE55:AF55)</f>
        <v>0</v>
      </c>
    </row>
    <row r="56" spans="2:36" ht="18.75" customHeight="1" thickBot="1" x14ac:dyDescent="0.25">
      <c r="B56" s="3" t="s">
        <v>0</v>
      </c>
      <c r="C56" s="6" t="str">
        <f>I6</f>
        <v>AEFCT</v>
      </c>
      <c r="D56" s="3">
        <f>E56+F56+G56</f>
        <v>0</v>
      </c>
      <c r="E56" s="142">
        <f>COUNTIFS($AA$44:$AA$49,C56)</f>
        <v>0</v>
      </c>
      <c r="F56" s="164">
        <f>AG56</f>
        <v>0</v>
      </c>
      <c r="G56" s="158">
        <f>COUNTIFS($AC$44:$AC$49,C56)</f>
        <v>0</v>
      </c>
      <c r="H56" s="4">
        <f>SUMIFS(K44:K49,I44:I49,C56)+SUMIFS(J44:J49,G44:G49,C56)</f>
        <v>0</v>
      </c>
      <c r="I56" s="117">
        <f>AC56</f>
        <v>0</v>
      </c>
      <c r="J56" s="161">
        <f>H56-I56</f>
        <v>0</v>
      </c>
      <c r="K56" s="2">
        <f t="shared" ref="K56" si="27">(E56*3)+(F56*1)</f>
        <v>0</v>
      </c>
      <c r="AA56" s="133">
        <f>SUMIFS($J$44:$J$49,$G$44:$G$49,"&lt;&gt;B21",$I$44:$I$49,$C56)</f>
        <v>0</v>
      </c>
      <c r="AB56" s="224">
        <f>SUMIFS($K$44:$K$49,$I$44:$I$49,"&lt;&gt;B21",$G$44:$G$49,$C56)</f>
        <v>0</v>
      </c>
      <c r="AC56" s="199">
        <f t="shared" ref="AC56" si="28">SUM(AA56:AB56)</f>
        <v>0</v>
      </c>
      <c r="AD56" s="190"/>
      <c r="AE56" s="155">
        <f>COUNTIFS($AB$44:$AB$49,"EMPATE",G44:G49,C56)</f>
        <v>0</v>
      </c>
      <c r="AF56" s="215">
        <f>COUNTIFS($AB$44:$AB$49,"EMPATE",I44:I49,C56)</f>
        <v>0</v>
      </c>
      <c r="AG56" s="218">
        <f>SUM(AE56:AF56)</f>
        <v>0</v>
      </c>
    </row>
    <row r="57" spans="2:36" x14ac:dyDescent="0.25">
      <c r="B57" s="249"/>
      <c r="C57" s="214"/>
      <c r="D57" s="214"/>
      <c r="E57" s="214"/>
      <c r="F57" s="214"/>
      <c r="G57" s="227"/>
      <c r="H57" s="214"/>
      <c r="I57" s="214"/>
      <c r="J57" s="214"/>
      <c r="K57" s="214"/>
      <c r="AA57" s="129"/>
      <c r="AB57" s="129"/>
      <c r="AC57" s="129"/>
      <c r="AD57" s="129"/>
      <c r="AE57" s="129"/>
      <c r="AF57" s="129"/>
      <c r="AG57" s="129"/>
    </row>
    <row r="58" spans="2:36" ht="18.75" thickBot="1" x14ac:dyDescent="0.3">
      <c r="B58" s="249"/>
      <c r="C58" s="214"/>
      <c r="D58" s="214"/>
      <c r="E58" s="214"/>
      <c r="F58" s="214"/>
      <c r="G58" s="227"/>
      <c r="H58" s="214"/>
      <c r="I58" s="214"/>
      <c r="J58" s="214"/>
      <c r="K58" s="214"/>
      <c r="AA58" s="129"/>
      <c r="AB58" s="129"/>
      <c r="AC58" s="129"/>
      <c r="AD58" s="129"/>
      <c r="AE58" s="129"/>
      <c r="AF58" s="129"/>
      <c r="AG58" s="129"/>
    </row>
    <row r="59" spans="2:36" ht="18.75" thickBot="1" x14ac:dyDescent="0.25">
      <c r="B59" s="525" t="s">
        <v>31</v>
      </c>
      <c r="C59" s="526"/>
      <c r="D59" s="526"/>
      <c r="E59" s="526"/>
      <c r="F59" s="526"/>
      <c r="G59" s="526"/>
      <c r="H59" s="526"/>
      <c r="I59" s="526"/>
      <c r="J59" s="526"/>
      <c r="K59" s="527"/>
      <c r="AA59" s="129"/>
      <c r="AB59" s="129"/>
      <c r="AC59" s="129"/>
      <c r="AD59" s="129"/>
      <c r="AE59" s="129"/>
      <c r="AF59" s="129"/>
      <c r="AG59" s="129"/>
    </row>
    <row r="60" spans="2:36" ht="18.75" thickBot="1" x14ac:dyDescent="0.25">
      <c r="B60" s="49" t="s">
        <v>19</v>
      </c>
      <c r="C60" s="50" t="s">
        <v>18</v>
      </c>
      <c r="D60" s="66" t="s">
        <v>17</v>
      </c>
      <c r="E60" s="65" t="s">
        <v>23</v>
      </c>
      <c r="F60" s="541" t="s">
        <v>16</v>
      </c>
      <c r="G60" s="538"/>
      <c r="H60" s="538" t="s">
        <v>15</v>
      </c>
      <c r="I60" s="539"/>
      <c r="J60" s="528" t="s">
        <v>14</v>
      </c>
      <c r="K60" s="523"/>
      <c r="AA60" s="190" t="s">
        <v>53</v>
      </c>
      <c r="AB60" s="190" t="s">
        <v>54</v>
      </c>
      <c r="AC60" s="129"/>
      <c r="AD60" s="129"/>
      <c r="AE60" s="129"/>
      <c r="AF60" s="129"/>
      <c r="AG60" s="129"/>
    </row>
    <row r="61" spans="2:36" x14ac:dyDescent="0.2">
      <c r="B61" s="173">
        <v>42481</v>
      </c>
      <c r="C61" s="175" t="s">
        <v>311</v>
      </c>
      <c r="D61" s="88" t="s">
        <v>206</v>
      </c>
      <c r="E61" s="88" t="s">
        <v>446</v>
      </c>
      <c r="F61" s="284" t="s">
        <v>326</v>
      </c>
      <c r="G61" s="98"/>
      <c r="H61" s="287" t="s">
        <v>330</v>
      </c>
      <c r="I61" s="99"/>
      <c r="J61" s="97"/>
      <c r="K61" s="99"/>
      <c r="AA61" s="24" t="str">
        <f>IF(OR(T61="",U61=""),"",(IF(T61&gt;U61,G61,I61)))</f>
        <v/>
      </c>
      <c r="AB61" s="24" t="str">
        <f>IF(OR(T61="",U61=""),"",(IF(T61&lt;U61,G61,I61)))</f>
        <v/>
      </c>
      <c r="AC61" s="129"/>
      <c r="AD61" s="129"/>
      <c r="AE61" s="129"/>
      <c r="AF61" s="129"/>
      <c r="AG61" s="129"/>
    </row>
    <row r="62" spans="2:36" x14ac:dyDescent="0.2">
      <c r="B62" s="251">
        <v>42481</v>
      </c>
      <c r="C62" s="176" t="s">
        <v>311</v>
      </c>
      <c r="D62" s="89" t="s">
        <v>207</v>
      </c>
      <c r="E62" s="89" t="s">
        <v>414</v>
      </c>
      <c r="F62" s="285" t="s">
        <v>327</v>
      </c>
      <c r="G62" s="87"/>
      <c r="H62" s="288" t="s">
        <v>332</v>
      </c>
      <c r="I62" s="101"/>
      <c r="J62" s="100"/>
      <c r="K62" s="101"/>
      <c r="AA62" s="24" t="str">
        <f t="shared" ref="AA62:AA67" si="29">IF(OR(T62="",U62=""),"",(IF(T62&gt;U62,G62,I62)))</f>
        <v/>
      </c>
      <c r="AB62" s="24" t="str">
        <f t="shared" ref="AB62:AB68" si="30">IF(OR(T62="",U62=""),"",(IF(T62&lt;U62,G62,I62)))</f>
        <v/>
      </c>
      <c r="AC62" s="129"/>
      <c r="AD62" s="129"/>
      <c r="AE62" s="129"/>
      <c r="AF62" s="129"/>
      <c r="AG62" s="129"/>
    </row>
    <row r="63" spans="2:36" x14ac:dyDescent="0.2">
      <c r="B63" s="251">
        <v>42481</v>
      </c>
      <c r="C63" s="176" t="s">
        <v>314</v>
      </c>
      <c r="D63" s="89" t="s">
        <v>208</v>
      </c>
      <c r="E63" s="89" t="s">
        <v>446</v>
      </c>
      <c r="F63" s="285" t="s">
        <v>328</v>
      </c>
      <c r="G63" s="87"/>
      <c r="H63" s="288" t="s">
        <v>332</v>
      </c>
      <c r="I63" s="101"/>
      <c r="J63" s="100"/>
      <c r="K63" s="101"/>
      <c r="AA63" s="24" t="str">
        <f t="shared" si="29"/>
        <v/>
      </c>
      <c r="AB63" s="24" t="str">
        <f t="shared" si="30"/>
        <v/>
      </c>
      <c r="AC63" s="129"/>
      <c r="AD63" s="129"/>
      <c r="AE63" s="129"/>
      <c r="AF63" s="129"/>
      <c r="AG63" s="129"/>
    </row>
    <row r="64" spans="2:36" ht="18.75" thickBot="1" x14ac:dyDescent="0.25">
      <c r="B64" s="174">
        <v>42481</v>
      </c>
      <c r="C64" s="177" t="s">
        <v>314</v>
      </c>
      <c r="D64" s="90" t="s">
        <v>209</v>
      </c>
      <c r="E64" s="58" t="s">
        <v>414</v>
      </c>
      <c r="F64" s="286" t="s">
        <v>329</v>
      </c>
      <c r="G64" s="104"/>
      <c r="H64" s="289" t="s">
        <v>331</v>
      </c>
      <c r="I64" s="105"/>
      <c r="J64" s="102"/>
      <c r="K64" s="103"/>
      <c r="AA64" s="24" t="str">
        <f t="shared" si="29"/>
        <v/>
      </c>
      <c r="AB64" s="24" t="str">
        <f t="shared" si="30"/>
        <v/>
      </c>
    </row>
    <row r="65" spans="1:36" x14ac:dyDescent="0.25">
      <c r="B65" s="173">
        <v>42481</v>
      </c>
      <c r="C65" s="84" t="s">
        <v>309</v>
      </c>
      <c r="D65" s="41" t="s">
        <v>210</v>
      </c>
      <c r="E65" s="31" t="s">
        <v>414</v>
      </c>
      <c r="F65" s="282" t="s">
        <v>369</v>
      </c>
      <c r="G65" s="30" t="str">
        <f>IF(OR(J61="",K61=""),"",(IF(J61&gt;K61,G61,I61)))</f>
        <v/>
      </c>
      <c r="H65" s="283" t="s">
        <v>373</v>
      </c>
      <c r="I65" s="46" t="str">
        <f>IF(OR(J62="",K62=""),"",(IF(J62&gt;K62,G62,I62)))</f>
        <v/>
      </c>
      <c r="J65" s="39"/>
      <c r="K65" s="38"/>
      <c r="AA65" s="24" t="str">
        <f t="shared" si="29"/>
        <v/>
      </c>
      <c r="AB65" s="24" t="str">
        <f t="shared" si="30"/>
        <v/>
      </c>
    </row>
    <row r="66" spans="1:36" ht="18.75" thickBot="1" x14ac:dyDescent="0.3">
      <c r="B66" s="174">
        <v>42481</v>
      </c>
      <c r="C66" s="83" t="s">
        <v>424</v>
      </c>
      <c r="D66" s="35" t="s">
        <v>211</v>
      </c>
      <c r="E66" s="58" t="s">
        <v>414</v>
      </c>
      <c r="F66" s="279" t="s">
        <v>370</v>
      </c>
      <c r="G66" s="26" t="str">
        <f>IF(OR(J63="",K63=""),"",(IF(J63&gt;K63,G63,I63)))</f>
        <v/>
      </c>
      <c r="H66" s="281" t="s">
        <v>374</v>
      </c>
      <c r="I66" s="43" t="str">
        <f>IF(OR(J64="",K64=""),"",(IF(J64&gt;K64,G64,I64)))</f>
        <v/>
      </c>
      <c r="J66" s="62"/>
      <c r="K66" s="61"/>
      <c r="AA66" s="24" t="str">
        <f t="shared" si="29"/>
        <v/>
      </c>
      <c r="AB66" s="24" t="str">
        <f t="shared" si="30"/>
        <v/>
      </c>
    </row>
    <row r="67" spans="1:36" x14ac:dyDescent="0.25">
      <c r="B67" s="251">
        <v>42482</v>
      </c>
      <c r="C67" s="84" t="s">
        <v>311</v>
      </c>
      <c r="D67" s="32" t="s">
        <v>212</v>
      </c>
      <c r="E67" s="32" t="s">
        <v>446</v>
      </c>
      <c r="F67" s="278" t="s">
        <v>371</v>
      </c>
      <c r="G67" s="40" t="str">
        <f>IF(OR(J65="",K65=""),"",(IF(J65&lt;K65,G65,I65)))</f>
        <v/>
      </c>
      <c r="H67" s="280" t="s">
        <v>375</v>
      </c>
      <c r="I67" s="106" t="str">
        <f>IF(OR(J66="",K66=""),"",(IF(J66&lt;K66,G66,I66)))</f>
        <v/>
      </c>
      <c r="J67" s="60"/>
      <c r="K67" s="46"/>
      <c r="AA67" s="24" t="str">
        <f t="shared" si="29"/>
        <v/>
      </c>
      <c r="AB67" s="24" t="str">
        <f t="shared" si="30"/>
        <v/>
      </c>
    </row>
    <row r="68" spans="1:36" ht="18.75" thickBot="1" x14ac:dyDescent="0.3">
      <c r="B68" s="174">
        <v>42482</v>
      </c>
      <c r="C68" s="83" t="s">
        <v>312</v>
      </c>
      <c r="D68" s="28" t="s">
        <v>213</v>
      </c>
      <c r="E68" s="28" t="s">
        <v>446</v>
      </c>
      <c r="F68" s="279" t="s">
        <v>372</v>
      </c>
      <c r="G68" s="26" t="str">
        <f>IF(OR(J65="",K65=""),"",(IF(J65&gt;K65,G65,I65)))</f>
        <v/>
      </c>
      <c r="H68" s="281" t="s">
        <v>376</v>
      </c>
      <c r="I68" s="86" t="str">
        <f>IF(OR(J66="",K66=""),"",(IF(J66&gt;K66,G66,I66)))</f>
        <v/>
      </c>
      <c r="J68" s="57"/>
      <c r="K68" s="43"/>
      <c r="AA68" s="24" t="str">
        <f>IF(OR(T68="",U68=""),"",(IF(T68&gt;U68,G68,I68)))</f>
        <v/>
      </c>
      <c r="AB68" s="24" t="str">
        <f t="shared" si="30"/>
        <v/>
      </c>
    </row>
    <row r="69" spans="1:36" s="214" customFormat="1" x14ac:dyDescent="0.25">
      <c r="A69" s="186"/>
      <c r="B69" s="395"/>
      <c r="D69" s="25"/>
      <c r="G69" s="227"/>
      <c r="AA69" s="186"/>
      <c r="AB69" s="186"/>
      <c r="AC69" s="186"/>
      <c r="AD69" s="186"/>
      <c r="AE69" s="186"/>
      <c r="AF69" s="186"/>
      <c r="AG69" s="186"/>
      <c r="AI69" s="186"/>
      <c r="AJ69" s="186"/>
    </row>
    <row r="70" spans="1:36" s="214" customFormat="1" x14ac:dyDescent="0.25">
      <c r="A70" s="186"/>
      <c r="B70" s="395"/>
      <c r="D70" s="25"/>
      <c r="G70" s="227"/>
      <c r="AA70" s="186"/>
      <c r="AB70" s="186"/>
      <c r="AC70" s="186"/>
      <c r="AD70" s="186"/>
      <c r="AE70" s="186"/>
      <c r="AF70" s="186"/>
      <c r="AG70" s="186"/>
      <c r="AI70" s="186"/>
      <c r="AJ70" s="186"/>
    </row>
    <row r="71" spans="1:36" s="214" customFormat="1" x14ac:dyDescent="0.25">
      <c r="A71" s="186"/>
      <c r="B71" s="395"/>
      <c r="D71" s="25"/>
      <c r="G71" s="227"/>
      <c r="AA71" s="186"/>
      <c r="AB71" s="186"/>
      <c r="AC71" s="186"/>
      <c r="AD71" s="186"/>
      <c r="AE71" s="186"/>
      <c r="AF71" s="186"/>
      <c r="AG71" s="186"/>
      <c r="AI71" s="186"/>
      <c r="AJ71" s="186"/>
    </row>
    <row r="72" spans="1:36" s="214" customFormat="1" x14ac:dyDescent="0.25">
      <c r="B72" s="263" t="s">
        <v>333</v>
      </c>
      <c r="D72" s="247"/>
      <c r="E72" s="227"/>
      <c r="F72" s="227" t="s">
        <v>207</v>
      </c>
      <c r="G72" s="246" t="s">
        <v>327</v>
      </c>
      <c r="H72" s="245"/>
      <c r="I72" s="245" t="s">
        <v>334</v>
      </c>
      <c r="AA72" s="186"/>
      <c r="AB72" s="186"/>
      <c r="AC72" s="186"/>
      <c r="AD72" s="186"/>
      <c r="AE72" s="186"/>
      <c r="AF72" s="186"/>
      <c r="AG72" s="186"/>
      <c r="AI72" s="186"/>
      <c r="AJ72" s="186"/>
    </row>
    <row r="73" spans="1:36" s="214" customFormat="1" x14ac:dyDescent="0.25">
      <c r="B73" s="263"/>
      <c r="D73" s="247"/>
      <c r="E73" s="227"/>
      <c r="F73" s="227" t="s">
        <v>208</v>
      </c>
      <c r="G73" s="246" t="s">
        <v>328</v>
      </c>
      <c r="H73" s="245"/>
      <c r="I73" s="245" t="s">
        <v>335</v>
      </c>
      <c r="AA73" s="186"/>
      <c r="AB73" s="186"/>
      <c r="AC73" s="186"/>
      <c r="AD73" s="186"/>
      <c r="AE73" s="186"/>
      <c r="AF73" s="186"/>
      <c r="AG73" s="186"/>
      <c r="AI73" s="186"/>
      <c r="AJ73" s="186"/>
    </row>
    <row r="74" spans="1:36" s="214" customFormat="1" x14ac:dyDescent="0.25">
      <c r="B74" s="263"/>
      <c r="D74" s="247"/>
      <c r="E74" s="227"/>
      <c r="F74" s="247"/>
      <c r="G74" s="246"/>
      <c r="H74" s="245"/>
      <c r="I74" s="245"/>
      <c r="AA74" s="186"/>
      <c r="AB74" s="186"/>
      <c r="AC74" s="186"/>
      <c r="AD74" s="186"/>
      <c r="AE74" s="186"/>
      <c r="AF74" s="186"/>
      <c r="AG74" s="186"/>
      <c r="AI74" s="186"/>
      <c r="AJ74" s="186"/>
    </row>
    <row r="75" spans="1:36" s="214" customFormat="1" x14ac:dyDescent="0.25">
      <c r="B75" s="263" t="s">
        <v>336</v>
      </c>
      <c r="D75" s="247"/>
      <c r="E75" s="227"/>
      <c r="F75" s="227" t="s">
        <v>207</v>
      </c>
      <c r="G75" s="246" t="s">
        <v>327</v>
      </c>
      <c r="H75" s="245"/>
      <c r="I75" s="245" t="s">
        <v>337</v>
      </c>
      <c r="AA75" s="186"/>
      <c r="AB75" s="186"/>
      <c r="AC75" s="186"/>
      <c r="AD75" s="186"/>
      <c r="AE75" s="186"/>
      <c r="AF75" s="186"/>
      <c r="AG75" s="186"/>
      <c r="AI75" s="186"/>
      <c r="AJ75" s="186"/>
    </row>
    <row r="76" spans="1:36" s="214" customFormat="1" x14ac:dyDescent="0.25">
      <c r="B76" s="263"/>
      <c r="D76" s="247"/>
      <c r="E76" s="227"/>
      <c r="F76" s="227" t="s">
        <v>208</v>
      </c>
      <c r="G76" s="246" t="s">
        <v>328</v>
      </c>
      <c r="H76" s="245"/>
      <c r="I76" s="245" t="s">
        <v>335</v>
      </c>
      <c r="AA76" s="186"/>
      <c r="AB76" s="186"/>
      <c r="AC76" s="186"/>
      <c r="AD76" s="186"/>
      <c r="AE76" s="186"/>
      <c r="AF76" s="186"/>
      <c r="AG76" s="186"/>
      <c r="AI76" s="186"/>
      <c r="AJ76" s="186"/>
    </row>
    <row r="77" spans="1:36" s="214" customFormat="1" x14ac:dyDescent="0.25">
      <c r="B77" s="263"/>
      <c r="D77" s="247"/>
      <c r="E77" s="227"/>
      <c r="F77" s="247"/>
      <c r="G77" s="246"/>
      <c r="H77" s="245"/>
      <c r="I77" s="245"/>
      <c r="AA77" s="186"/>
      <c r="AB77" s="186"/>
      <c r="AC77" s="186"/>
      <c r="AD77" s="186"/>
      <c r="AE77" s="186"/>
      <c r="AF77" s="186"/>
      <c r="AG77" s="186"/>
      <c r="AI77" s="186"/>
      <c r="AJ77" s="186"/>
    </row>
    <row r="78" spans="1:36" s="214" customFormat="1" x14ac:dyDescent="0.25">
      <c r="B78" s="263" t="s">
        <v>338</v>
      </c>
      <c r="D78" s="247"/>
      <c r="E78" s="227"/>
      <c r="F78" s="227" t="s">
        <v>207</v>
      </c>
      <c r="G78" s="246" t="s">
        <v>327</v>
      </c>
      <c r="H78" s="245"/>
      <c r="I78" s="245" t="s">
        <v>334</v>
      </c>
      <c r="AA78" s="186"/>
      <c r="AB78" s="186"/>
      <c r="AC78" s="186"/>
      <c r="AD78" s="186"/>
      <c r="AE78" s="186"/>
      <c r="AF78" s="186"/>
      <c r="AG78" s="186"/>
      <c r="AI78" s="186"/>
      <c r="AJ78" s="186"/>
    </row>
    <row r="79" spans="1:36" s="214" customFormat="1" x14ac:dyDescent="0.25">
      <c r="B79" s="186"/>
      <c r="C79" s="227"/>
      <c r="D79" s="247"/>
      <c r="E79" s="227"/>
      <c r="F79" s="227" t="s">
        <v>208</v>
      </c>
      <c r="G79" s="246" t="s">
        <v>328</v>
      </c>
      <c r="H79" s="245"/>
      <c r="I79" s="245" t="s">
        <v>337</v>
      </c>
      <c r="AA79" s="186"/>
      <c r="AB79" s="186"/>
      <c r="AC79" s="186"/>
      <c r="AD79" s="186"/>
      <c r="AE79" s="186"/>
      <c r="AF79" s="186"/>
      <c r="AG79" s="186"/>
      <c r="AI79" s="186"/>
      <c r="AJ79" s="186"/>
    </row>
    <row r="80" spans="1:36" x14ac:dyDescent="0.25">
      <c r="B80" s="249"/>
      <c r="C80" s="214"/>
      <c r="D80" s="214"/>
      <c r="E80" s="214"/>
      <c r="F80" s="214"/>
      <c r="G80" s="227"/>
      <c r="H80" s="214"/>
      <c r="I80" s="214"/>
      <c r="J80" s="214"/>
      <c r="K80" s="214"/>
    </row>
    <row r="81" spans="1:36" x14ac:dyDescent="0.25">
      <c r="B81" s="249"/>
      <c r="C81" s="214"/>
      <c r="D81" s="214"/>
      <c r="E81" s="214"/>
      <c r="F81" s="214"/>
      <c r="G81" s="227"/>
      <c r="H81" s="214"/>
      <c r="I81" s="214"/>
      <c r="J81" s="214"/>
      <c r="K81" s="214"/>
    </row>
    <row r="82" spans="1:36" x14ac:dyDescent="0.2">
      <c r="B82" s="249"/>
      <c r="C82" s="214"/>
      <c r="D82" s="214"/>
      <c r="E82" s="214"/>
      <c r="F82" s="182" t="s">
        <v>321</v>
      </c>
      <c r="G82" s="182" t="s">
        <v>69</v>
      </c>
      <c r="H82" s="531" t="s">
        <v>322</v>
      </c>
      <c r="I82" s="531"/>
      <c r="J82" s="214"/>
      <c r="K82" s="214"/>
    </row>
    <row r="83" spans="1:36" s="214" customFormat="1" x14ac:dyDescent="0.2">
      <c r="A83" s="186"/>
      <c r="B83" s="249"/>
      <c r="F83" s="212" t="s">
        <v>3</v>
      </c>
      <c r="G83" s="212"/>
      <c r="H83" s="530">
        <v>50</v>
      </c>
      <c r="I83" s="530"/>
      <c r="AA83" s="186"/>
      <c r="AB83" s="186"/>
      <c r="AC83" s="186"/>
      <c r="AD83" s="186"/>
      <c r="AE83" s="186"/>
      <c r="AF83" s="186"/>
      <c r="AG83" s="186"/>
      <c r="AI83" s="186"/>
      <c r="AJ83" s="186"/>
    </row>
    <row r="84" spans="1:36" s="214" customFormat="1" x14ac:dyDescent="0.2">
      <c r="A84" s="186"/>
      <c r="B84" s="249"/>
      <c r="F84" s="212" t="s">
        <v>2</v>
      </c>
      <c r="G84" s="212"/>
      <c r="H84" s="530">
        <v>45</v>
      </c>
      <c r="I84" s="530"/>
      <c r="AA84" s="186"/>
      <c r="AB84" s="186"/>
      <c r="AC84" s="186"/>
      <c r="AD84" s="186"/>
      <c r="AE84" s="186"/>
      <c r="AF84" s="186"/>
      <c r="AG84" s="186"/>
      <c r="AI84" s="186"/>
      <c r="AJ84" s="186"/>
    </row>
    <row r="85" spans="1:36" s="214" customFormat="1" x14ac:dyDescent="0.2">
      <c r="A85" s="186"/>
      <c r="B85" s="249"/>
      <c r="F85" s="212" t="s">
        <v>1</v>
      </c>
      <c r="G85" s="212"/>
      <c r="H85" s="530">
        <v>40</v>
      </c>
      <c r="I85" s="530"/>
      <c r="AA85" s="186"/>
      <c r="AB85" s="186"/>
      <c r="AC85" s="186"/>
      <c r="AD85" s="186"/>
      <c r="AE85" s="186"/>
      <c r="AF85" s="186"/>
      <c r="AG85" s="186"/>
      <c r="AI85" s="186"/>
      <c r="AJ85" s="186"/>
    </row>
    <row r="86" spans="1:36" s="214" customFormat="1" x14ac:dyDescent="0.2">
      <c r="A86" s="186"/>
      <c r="B86" s="249"/>
      <c r="F86" s="212" t="s">
        <v>0</v>
      </c>
      <c r="G86" s="212"/>
      <c r="H86" s="530">
        <v>35</v>
      </c>
      <c r="I86" s="530"/>
      <c r="AA86" s="186"/>
      <c r="AB86" s="186"/>
      <c r="AC86" s="186"/>
      <c r="AD86" s="186"/>
      <c r="AE86" s="186"/>
      <c r="AF86" s="186"/>
      <c r="AG86" s="186"/>
      <c r="AI86" s="186"/>
      <c r="AJ86" s="186"/>
    </row>
    <row r="87" spans="1:36" s="214" customFormat="1" x14ac:dyDescent="0.2">
      <c r="A87" s="186"/>
      <c r="B87" s="249"/>
      <c r="F87" s="212" t="s">
        <v>50</v>
      </c>
      <c r="G87" s="212"/>
      <c r="H87" s="530">
        <v>23</v>
      </c>
      <c r="I87" s="530"/>
      <c r="AA87" s="186"/>
      <c r="AB87" s="186"/>
      <c r="AC87" s="186"/>
      <c r="AD87" s="186"/>
      <c r="AE87" s="186"/>
      <c r="AF87" s="186"/>
      <c r="AG87" s="186"/>
      <c r="AI87" s="186"/>
      <c r="AJ87" s="186"/>
    </row>
    <row r="88" spans="1:36" s="214" customFormat="1" x14ac:dyDescent="0.2">
      <c r="A88" s="186"/>
      <c r="B88" s="249"/>
      <c r="F88" s="212" t="s">
        <v>50</v>
      </c>
      <c r="G88" s="212"/>
      <c r="H88" s="530">
        <v>23</v>
      </c>
      <c r="I88" s="530"/>
      <c r="AA88" s="186"/>
      <c r="AB88" s="186"/>
      <c r="AC88" s="186"/>
      <c r="AD88" s="186"/>
      <c r="AE88" s="186"/>
      <c r="AF88" s="186"/>
      <c r="AG88" s="186"/>
      <c r="AI88" s="186"/>
      <c r="AJ88" s="186"/>
    </row>
    <row r="89" spans="1:36" s="214" customFormat="1" x14ac:dyDescent="0.2">
      <c r="A89" s="186"/>
      <c r="B89" s="249"/>
      <c r="F89" s="212" t="s">
        <v>50</v>
      </c>
      <c r="G89" s="212"/>
      <c r="H89" s="530">
        <v>23</v>
      </c>
      <c r="I89" s="530"/>
      <c r="AA89" s="186"/>
      <c r="AB89" s="186"/>
      <c r="AC89" s="186"/>
      <c r="AD89" s="186"/>
      <c r="AE89" s="186"/>
      <c r="AF89" s="186"/>
      <c r="AG89" s="186"/>
      <c r="AI89" s="186"/>
      <c r="AJ89" s="186"/>
    </row>
    <row r="90" spans="1:36" s="214" customFormat="1" x14ac:dyDescent="0.2">
      <c r="A90" s="186"/>
      <c r="B90" s="249"/>
      <c r="F90" s="212" t="s">
        <v>50</v>
      </c>
      <c r="G90" s="212"/>
      <c r="H90" s="530">
        <v>23</v>
      </c>
      <c r="I90" s="530"/>
      <c r="AA90" s="186"/>
      <c r="AB90" s="186"/>
      <c r="AC90" s="186"/>
      <c r="AD90" s="186"/>
      <c r="AE90" s="186"/>
      <c r="AF90" s="186"/>
      <c r="AG90" s="186"/>
      <c r="AI90" s="186"/>
      <c r="AJ90" s="186"/>
    </row>
    <row r="91" spans="1:36" s="214" customFormat="1" x14ac:dyDescent="0.2">
      <c r="A91" s="186"/>
      <c r="B91" s="249"/>
      <c r="F91" s="212" t="s">
        <v>65</v>
      </c>
      <c r="G91" s="212"/>
      <c r="H91" s="530">
        <v>16</v>
      </c>
      <c r="I91" s="530"/>
      <c r="AA91" s="186"/>
      <c r="AB91" s="186"/>
      <c r="AC91" s="186"/>
      <c r="AD91" s="186"/>
      <c r="AE91" s="186"/>
      <c r="AF91" s="186"/>
      <c r="AG91" s="186"/>
      <c r="AI91" s="186"/>
      <c r="AJ91" s="186"/>
    </row>
    <row r="92" spans="1:36" s="214" customFormat="1" x14ac:dyDescent="0.2">
      <c r="A92" s="186"/>
      <c r="B92" s="249"/>
      <c r="F92" s="212" t="s">
        <v>66</v>
      </c>
      <c r="G92" s="212"/>
      <c r="H92" s="530">
        <v>15</v>
      </c>
      <c r="I92" s="530"/>
      <c r="AA92" s="186"/>
      <c r="AB92" s="186"/>
      <c r="AC92" s="186"/>
      <c r="AD92" s="186"/>
      <c r="AE92" s="186"/>
      <c r="AF92" s="186"/>
      <c r="AG92" s="186"/>
      <c r="AI92" s="186"/>
      <c r="AJ92" s="186"/>
    </row>
    <row r="93" spans="1:36" s="214" customFormat="1" x14ac:dyDescent="0.2">
      <c r="A93" s="186"/>
      <c r="B93" s="249"/>
      <c r="F93" s="212" t="s">
        <v>67</v>
      </c>
      <c r="G93" s="212"/>
      <c r="H93" s="530">
        <v>14</v>
      </c>
      <c r="I93" s="530"/>
      <c r="AA93" s="186"/>
      <c r="AB93" s="186"/>
      <c r="AC93" s="186"/>
      <c r="AD93" s="186"/>
      <c r="AE93" s="186"/>
      <c r="AF93" s="186"/>
      <c r="AG93" s="186"/>
      <c r="AI93" s="186"/>
      <c r="AJ93" s="186"/>
    </row>
    <row r="94" spans="1:36" s="214" customFormat="1" x14ac:dyDescent="0.2">
      <c r="A94" s="186"/>
      <c r="B94" s="249"/>
      <c r="F94" s="212" t="s">
        <v>68</v>
      </c>
      <c r="G94" s="212"/>
      <c r="H94" s="530">
        <v>13</v>
      </c>
      <c r="I94" s="530"/>
      <c r="AA94" s="186"/>
      <c r="AB94" s="186"/>
      <c r="AC94" s="186"/>
      <c r="AD94" s="186"/>
      <c r="AE94" s="186"/>
      <c r="AF94" s="186"/>
      <c r="AG94" s="186"/>
      <c r="AI94" s="186"/>
      <c r="AJ94" s="186"/>
    </row>
    <row r="95" spans="1:36" s="214" customFormat="1" x14ac:dyDescent="0.25">
      <c r="A95" s="186"/>
      <c r="B95" s="249"/>
      <c r="G95" s="227"/>
      <c r="AA95" s="186"/>
      <c r="AB95" s="186"/>
      <c r="AC95" s="186"/>
      <c r="AD95" s="186"/>
      <c r="AE95" s="186"/>
      <c r="AF95" s="186"/>
      <c r="AG95" s="186"/>
      <c r="AI95" s="186"/>
      <c r="AJ95" s="186"/>
    </row>
    <row r="96" spans="1:36" s="214" customFormat="1" x14ac:dyDescent="0.25">
      <c r="A96" s="186"/>
      <c r="B96" s="249"/>
      <c r="G96" s="227"/>
      <c r="AA96" s="186"/>
      <c r="AB96" s="186"/>
      <c r="AC96" s="186"/>
      <c r="AD96" s="186"/>
      <c r="AE96" s="186"/>
      <c r="AF96" s="186"/>
      <c r="AG96" s="186"/>
      <c r="AI96" s="186"/>
      <c r="AJ96" s="186"/>
    </row>
    <row r="97" spans="1:36" s="214" customFormat="1" x14ac:dyDescent="0.25">
      <c r="A97" s="186"/>
      <c r="B97" s="249"/>
      <c r="G97" s="227"/>
      <c r="AA97" s="186"/>
      <c r="AB97" s="186"/>
      <c r="AC97" s="186"/>
      <c r="AD97" s="186"/>
      <c r="AE97" s="186"/>
      <c r="AF97" s="186"/>
      <c r="AG97" s="186"/>
      <c r="AI97" s="186"/>
      <c r="AJ97" s="186"/>
    </row>
    <row r="98" spans="1:36" s="214" customFormat="1" x14ac:dyDescent="0.25">
      <c r="A98" s="186"/>
      <c r="B98" s="249"/>
      <c r="G98" s="227"/>
      <c r="AA98" s="186"/>
      <c r="AB98" s="186"/>
      <c r="AC98" s="186"/>
      <c r="AD98" s="186"/>
      <c r="AE98" s="186"/>
      <c r="AF98" s="186"/>
      <c r="AG98" s="186"/>
      <c r="AI98" s="186"/>
      <c r="AJ98" s="186"/>
    </row>
    <row r="99" spans="1:36" s="214" customFormat="1" x14ac:dyDescent="0.25">
      <c r="A99" s="186"/>
      <c r="B99" s="249"/>
      <c r="G99" s="227"/>
      <c r="AA99" s="186"/>
      <c r="AB99" s="186"/>
      <c r="AC99" s="186"/>
      <c r="AD99" s="186"/>
      <c r="AE99" s="186"/>
      <c r="AF99" s="186"/>
      <c r="AG99" s="186"/>
      <c r="AI99" s="186"/>
      <c r="AJ99" s="186"/>
    </row>
    <row r="100" spans="1:36" s="214" customFormat="1" x14ac:dyDescent="0.25">
      <c r="A100" s="186"/>
      <c r="B100" s="249"/>
      <c r="G100" s="227"/>
      <c r="AA100" s="186"/>
      <c r="AB100" s="186"/>
      <c r="AC100" s="186"/>
      <c r="AD100" s="186"/>
      <c r="AE100" s="186"/>
      <c r="AF100" s="186"/>
      <c r="AG100" s="186"/>
      <c r="AI100" s="186"/>
      <c r="AJ100" s="186"/>
    </row>
    <row r="101" spans="1:36" s="214" customFormat="1" x14ac:dyDescent="0.25">
      <c r="A101" s="186"/>
      <c r="B101" s="249"/>
      <c r="G101" s="227"/>
      <c r="AA101" s="186"/>
      <c r="AB101" s="186"/>
      <c r="AC101" s="186"/>
      <c r="AD101" s="186"/>
      <c r="AE101" s="186"/>
      <c r="AF101" s="186"/>
      <c r="AG101" s="186"/>
      <c r="AI101" s="186"/>
      <c r="AJ101" s="186"/>
    </row>
    <row r="102" spans="1:36" s="214" customFormat="1" x14ac:dyDescent="0.25">
      <c r="A102" s="186"/>
      <c r="B102" s="249"/>
      <c r="G102" s="227"/>
      <c r="AA102" s="186"/>
      <c r="AB102" s="186"/>
      <c r="AC102" s="186"/>
      <c r="AD102" s="186"/>
      <c r="AE102" s="186"/>
      <c r="AF102" s="186"/>
      <c r="AG102" s="186"/>
      <c r="AI102" s="186"/>
      <c r="AJ102" s="186"/>
    </row>
    <row r="103" spans="1:36" s="214" customFormat="1" x14ac:dyDescent="0.25">
      <c r="A103" s="186"/>
      <c r="B103" s="249"/>
      <c r="G103" s="227"/>
      <c r="AA103" s="186"/>
      <c r="AB103" s="186"/>
      <c r="AC103" s="186"/>
      <c r="AD103" s="186"/>
      <c r="AE103" s="186"/>
      <c r="AF103" s="186"/>
      <c r="AG103" s="186"/>
      <c r="AI103" s="186"/>
      <c r="AJ103" s="186"/>
    </row>
    <row r="104" spans="1:36" s="214" customFormat="1" x14ac:dyDescent="0.25">
      <c r="A104" s="186"/>
      <c r="B104" s="249"/>
      <c r="G104" s="227"/>
      <c r="AA104" s="186"/>
      <c r="AB104" s="186"/>
      <c r="AC104" s="186"/>
      <c r="AD104" s="186"/>
      <c r="AE104" s="186"/>
      <c r="AF104" s="186"/>
      <c r="AG104" s="186"/>
      <c r="AI104" s="186"/>
      <c r="AJ104" s="186"/>
    </row>
    <row r="105" spans="1:36" s="214" customFormat="1" x14ac:dyDescent="0.25">
      <c r="A105" s="186"/>
      <c r="B105" s="249"/>
      <c r="G105" s="227"/>
      <c r="AA105" s="186"/>
      <c r="AB105" s="186"/>
      <c r="AC105" s="186"/>
      <c r="AD105" s="186"/>
      <c r="AE105" s="186"/>
      <c r="AF105" s="186"/>
      <c r="AG105" s="186"/>
      <c r="AI105" s="186"/>
      <c r="AJ105" s="186"/>
    </row>
    <row r="106" spans="1:36" s="214" customFormat="1" x14ac:dyDescent="0.25">
      <c r="A106" s="186"/>
      <c r="B106" s="249"/>
      <c r="G106" s="227"/>
      <c r="AA106" s="186"/>
      <c r="AB106" s="186"/>
      <c r="AC106" s="186"/>
      <c r="AD106" s="186"/>
      <c r="AE106" s="186"/>
      <c r="AF106" s="186"/>
      <c r="AG106" s="186"/>
      <c r="AI106" s="186"/>
      <c r="AJ106" s="186"/>
    </row>
    <row r="107" spans="1:36" s="214" customFormat="1" x14ac:dyDescent="0.25">
      <c r="A107" s="186"/>
      <c r="B107" s="249"/>
      <c r="G107" s="227"/>
      <c r="AA107" s="186"/>
      <c r="AB107" s="186"/>
      <c r="AC107" s="186"/>
      <c r="AD107" s="186"/>
      <c r="AE107" s="186"/>
      <c r="AF107" s="186"/>
      <c r="AG107" s="186"/>
      <c r="AI107" s="186"/>
      <c r="AJ107" s="186"/>
    </row>
    <row r="108" spans="1:36" s="214" customFormat="1" x14ac:dyDescent="0.25">
      <c r="A108" s="186"/>
      <c r="B108" s="249"/>
      <c r="G108" s="227"/>
      <c r="AA108" s="186"/>
      <c r="AB108" s="186"/>
      <c r="AC108" s="186"/>
      <c r="AD108" s="186"/>
      <c r="AE108" s="186"/>
      <c r="AF108" s="186"/>
      <c r="AG108" s="186"/>
      <c r="AI108" s="186"/>
      <c r="AJ108" s="186"/>
    </row>
    <row r="109" spans="1:36" s="214" customFormat="1" x14ac:dyDescent="0.25">
      <c r="A109" s="186"/>
      <c r="B109" s="249"/>
      <c r="G109" s="227"/>
      <c r="AA109" s="186"/>
      <c r="AB109" s="186"/>
      <c r="AC109" s="186"/>
      <c r="AD109" s="186"/>
      <c r="AE109" s="186"/>
      <c r="AF109" s="186"/>
      <c r="AG109" s="186"/>
      <c r="AI109" s="186"/>
      <c r="AJ109" s="186"/>
    </row>
    <row r="110" spans="1:36" s="214" customFormat="1" x14ac:dyDescent="0.25">
      <c r="A110" s="186"/>
      <c r="B110" s="249"/>
      <c r="G110" s="227"/>
      <c r="AA110" s="186"/>
      <c r="AB110" s="186"/>
      <c r="AC110" s="186"/>
      <c r="AD110" s="186"/>
      <c r="AE110" s="186"/>
      <c r="AF110" s="186"/>
      <c r="AG110" s="186"/>
      <c r="AI110" s="186"/>
      <c r="AJ110" s="186"/>
    </row>
    <row r="111" spans="1:36" s="214" customFormat="1" x14ac:dyDescent="0.25">
      <c r="A111" s="186"/>
      <c r="B111" s="249"/>
      <c r="G111" s="227"/>
      <c r="AA111" s="186"/>
      <c r="AB111" s="186"/>
      <c r="AC111" s="186"/>
      <c r="AD111" s="186"/>
      <c r="AE111" s="186"/>
      <c r="AF111" s="186"/>
      <c r="AG111" s="186"/>
      <c r="AI111" s="186"/>
      <c r="AJ111" s="186"/>
    </row>
    <row r="112" spans="1:36" s="214" customFormat="1" x14ac:dyDescent="0.25">
      <c r="A112" s="186"/>
      <c r="B112" s="249"/>
      <c r="G112" s="227"/>
      <c r="AA112" s="186"/>
      <c r="AB112" s="186"/>
      <c r="AC112" s="186"/>
      <c r="AD112" s="186"/>
      <c r="AE112" s="186"/>
      <c r="AF112" s="186"/>
      <c r="AG112" s="186"/>
      <c r="AI112" s="186"/>
      <c r="AJ112" s="186"/>
    </row>
    <row r="113" spans="1:36" s="214" customFormat="1" x14ac:dyDescent="0.25">
      <c r="A113" s="186"/>
      <c r="B113" s="249"/>
      <c r="G113" s="227"/>
      <c r="AA113" s="186"/>
      <c r="AB113" s="186"/>
      <c r="AC113" s="186"/>
      <c r="AD113" s="186"/>
      <c r="AE113" s="186"/>
      <c r="AF113" s="186"/>
      <c r="AG113" s="186"/>
      <c r="AI113" s="186"/>
      <c r="AJ113" s="186"/>
    </row>
    <row r="114" spans="1:36" s="214" customFormat="1" x14ac:dyDescent="0.25">
      <c r="A114" s="186"/>
      <c r="B114" s="249"/>
      <c r="G114" s="227"/>
      <c r="AA114" s="186"/>
      <c r="AB114" s="186"/>
      <c r="AC114" s="186"/>
      <c r="AD114" s="186"/>
      <c r="AE114" s="186"/>
      <c r="AF114" s="186"/>
      <c r="AG114" s="186"/>
      <c r="AI114" s="186"/>
      <c r="AJ114" s="186"/>
    </row>
    <row r="115" spans="1:36" s="214" customFormat="1" x14ac:dyDescent="0.25">
      <c r="A115" s="186"/>
      <c r="B115" s="249"/>
      <c r="G115" s="227"/>
      <c r="AA115" s="186"/>
      <c r="AB115" s="186"/>
      <c r="AC115" s="186"/>
      <c r="AD115" s="186"/>
      <c r="AE115" s="186"/>
      <c r="AF115" s="186"/>
      <c r="AG115" s="186"/>
      <c r="AI115" s="186"/>
      <c r="AJ115" s="186"/>
    </row>
    <row r="116" spans="1:36" s="214" customFormat="1" x14ac:dyDescent="0.25">
      <c r="A116" s="186"/>
      <c r="B116" s="249"/>
      <c r="G116" s="227"/>
      <c r="AA116" s="186"/>
      <c r="AB116" s="186"/>
      <c r="AC116" s="186"/>
      <c r="AD116" s="186"/>
      <c r="AE116" s="186"/>
      <c r="AF116" s="186"/>
      <c r="AG116" s="186"/>
      <c r="AI116" s="186"/>
      <c r="AJ116" s="186"/>
    </row>
    <row r="117" spans="1:36" s="214" customFormat="1" x14ac:dyDescent="0.25">
      <c r="A117" s="186"/>
      <c r="B117" s="249"/>
      <c r="G117" s="227"/>
      <c r="AA117" s="186"/>
      <c r="AB117" s="186"/>
      <c r="AC117" s="186"/>
      <c r="AD117" s="186"/>
      <c r="AE117" s="186"/>
      <c r="AF117" s="186"/>
      <c r="AG117" s="186"/>
      <c r="AI117" s="186"/>
      <c r="AJ117" s="186"/>
    </row>
    <row r="118" spans="1:36" s="214" customFormat="1" x14ac:dyDescent="0.25">
      <c r="A118" s="186"/>
      <c r="B118" s="249"/>
      <c r="G118" s="227"/>
      <c r="AA118" s="186"/>
      <c r="AB118" s="186"/>
      <c r="AC118" s="186"/>
      <c r="AD118" s="186"/>
      <c r="AE118" s="186"/>
      <c r="AF118" s="186"/>
      <c r="AG118" s="186"/>
      <c r="AI118" s="186"/>
      <c r="AJ118" s="186"/>
    </row>
    <row r="119" spans="1:36" s="214" customFormat="1" x14ac:dyDescent="0.25">
      <c r="A119" s="186"/>
      <c r="B119" s="249"/>
      <c r="G119" s="227"/>
      <c r="AA119" s="186"/>
      <c r="AB119" s="186"/>
      <c r="AC119" s="186"/>
      <c r="AD119" s="186"/>
      <c r="AE119" s="186"/>
      <c r="AF119" s="186"/>
      <c r="AG119" s="186"/>
      <c r="AI119" s="186"/>
      <c r="AJ119" s="186"/>
    </row>
    <row r="120" spans="1:36" s="214" customFormat="1" x14ac:dyDescent="0.25">
      <c r="A120" s="186"/>
      <c r="B120" s="249"/>
      <c r="G120" s="227"/>
      <c r="AA120" s="186"/>
      <c r="AB120" s="186"/>
      <c r="AC120" s="186"/>
      <c r="AD120" s="186"/>
      <c r="AE120" s="186"/>
      <c r="AF120" s="186"/>
      <c r="AG120" s="186"/>
      <c r="AI120" s="186"/>
      <c r="AJ120" s="186"/>
    </row>
    <row r="121" spans="1:36" s="214" customFormat="1" x14ac:dyDescent="0.25">
      <c r="A121" s="186"/>
      <c r="B121" s="249"/>
      <c r="G121" s="227"/>
      <c r="AA121" s="186"/>
      <c r="AB121" s="186"/>
      <c r="AC121" s="186"/>
      <c r="AD121" s="186"/>
      <c r="AE121" s="186"/>
      <c r="AF121" s="186"/>
      <c r="AG121" s="186"/>
      <c r="AI121" s="186"/>
      <c r="AJ121" s="186"/>
    </row>
    <row r="122" spans="1:36" s="214" customFormat="1" x14ac:dyDescent="0.25">
      <c r="A122" s="186"/>
      <c r="B122" s="249"/>
      <c r="G122" s="227"/>
      <c r="AA122" s="186"/>
      <c r="AB122" s="186"/>
      <c r="AC122" s="186"/>
      <c r="AD122" s="186"/>
      <c r="AE122" s="186"/>
      <c r="AF122" s="186"/>
      <c r="AG122" s="186"/>
      <c r="AI122" s="186"/>
      <c r="AJ122" s="186"/>
    </row>
    <row r="123" spans="1:36" s="214" customFormat="1" x14ac:dyDescent="0.25">
      <c r="A123" s="186"/>
      <c r="B123" s="249"/>
      <c r="G123" s="227"/>
      <c r="AA123" s="186"/>
      <c r="AB123" s="186"/>
      <c r="AC123" s="186"/>
      <c r="AD123" s="186"/>
      <c r="AE123" s="186"/>
      <c r="AF123" s="186"/>
      <c r="AG123" s="186"/>
      <c r="AI123" s="186"/>
      <c r="AJ123" s="186"/>
    </row>
    <row r="124" spans="1:36" s="214" customFormat="1" x14ac:dyDescent="0.25">
      <c r="A124" s="186"/>
      <c r="B124" s="249"/>
      <c r="G124" s="227"/>
      <c r="AA124" s="186"/>
      <c r="AB124" s="186"/>
      <c r="AC124" s="186"/>
      <c r="AD124" s="186"/>
      <c r="AE124" s="186"/>
      <c r="AF124" s="186"/>
      <c r="AG124" s="186"/>
      <c r="AI124" s="186"/>
      <c r="AJ124" s="186"/>
    </row>
    <row r="125" spans="1:36" s="214" customFormat="1" x14ac:dyDescent="0.25">
      <c r="A125" s="186"/>
      <c r="B125" s="249"/>
      <c r="G125" s="227"/>
      <c r="AA125" s="186"/>
      <c r="AB125" s="186"/>
      <c r="AC125" s="186"/>
      <c r="AD125" s="186"/>
      <c r="AE125" s="186"/>
      <c r="AF125" s="186"/>
      <c r="AG125" s="186"/>
      <c r="AI125" s="186"/>
      <c r="AJ125" s="186"/>
    </row>
    <row r="126" spans="1:36" s="214" customFormat="1" x14ac:dyDescent="0.25">
      <c r="A126" s="186"/>
      <c r="B126" s="249"/>
      <c r="G126" s="227"/>
      <c r="AA126" s="186"/>
      <c r="AB126" s="186"/>
      <c r="AC126" s="186"/>
      <c r="AD126" s="186"/>
      <c r="AE126" s="186"/>
      <c r="AF126" s="186"/>
      <c r="AG126" s="186"/>
      <c r="AI126" s="186"/>
      <c r="AJ126" s="186"/>
    </row>
    <row r="127" spans="1:36" s="214" customFormat="1" x14ac:dyDescent="0.25">
      <c r="A127" s="186"/>
      <c r="B127" s="249"/>
      <c r="G127" s="227"/>
      <c r="AA127" s="186"/>
      <c r="AB127" s="186"/>
      <c r="AC127" s="186"/>
      <c r="AD127" s="186"/>
      <c r="AE127" s="186"/>
      <c r="AF127" s="186"/>
      <c r="AG127" s="186"/>
      <c r="AI127" s="186"/>
      <c r="AJ127" s="186"/>
    </row>
    <row r="128" spans="1:36" s="214" customFormat="1" x14ac:dyDescent="0.25">
      <c r="A128" s="186"/>
      <c r="B128" s="249"/>
      <c r="G128" s="227"/>
      <c r="AA128" s="186"/>
      <c r="AB128" s="186"/>
      <c r="AC128" s="186"/>
      <c r="AD128" s="186"/>
      <c r="AE128" s="186"/>
      <c r="AF128" s="186"/>
      <c r="AG128" s="186"/>
      <c r="AI128" s="186"/>
      <c r="AJ128" s="186"/>
    </row>
    <row r="129" spans="1:36" s="214" customFormat="1" x14ac:dyDescent="0.25">
      <c r="A129" s="186"/>
      <c r="B129" s="249"/>
      <c r="G129" s="227"/>
      <c r="AA129" s="186"/>
      <c r="AB129" s="186"/>
      <c r="AC129" s="186"/>
      <c r="AD129" s="186"/>
      <c r="AE129" s="186"/>
      <c r="AF129" s="186"/>
      <c r="AG129" s="186"/>
      <c r="AI129" s="186"/>
      <c r="AJ129" s="186"/>
    </row>
    <row r="130" spans="1:36" s="214" customFormat="1" x14ac:dyDescent="0.25">
      <c r="A130" s="186"/>
      <c r="B130" s="249"/>
      <c r="G130" s="227"/>
      <c r="AA130" s="186"/>
      <c r="AB130" s="186"/>
      <c r="AC130" s="186"/>
      <c r="AD130" s="186"/>
      <c r="AE130" s="186"/>
      <c r="AF130" s="186"/>
      <c r="AG130" s="186"/>
      <c r="AI130" s="186"/>
      <c r="AJ130" s="186"/>
    </row>
    <row r="131" spans="1:36" s="214" customFormat="1" x14ac:dyDescent="0.25">
      <c r="A131" s="186"/>
      <c r="B131" s="249"/>
      <c r="G131" s="227"/>
      <c r="AA131" s="186"/>
      <c r="AB131" s="186"/>
      <c r="AC131" s="186"/>
      <c r="AD131" s="186"/>
      <c r="AE131" s="186"/>
      <c r="AF131" s="186"/>
      <c r="AG131" s="186"/>
      <c r="AI131" s="186"/>
      <c r="AJ131" s="186"/>
    </row>
    <row r="132" spans="1:36" s="214" customFormat="1" x14ac:dyDescent="0.25">
      <c r="A132" s="186"/>
      <c r="B132" s="249"/>
      <c r="G132" s="227"/>
      <c r="AA132" s="186"/>
      <c r="AB132" s="186"/>
      <c r="AC132" s="186"/>
      <c r="AD132" s="186"/>
      <c r="AE132" s="186"/>
      <c r="AF132" s="186"/>
      <c r="AG132" s="186"/>
      <c r="AI132" s="186"/>
      <c r="AJ132" s="186"/>
    </row>
    <row r="133" spans="1:36" s="214" customFormat="1" x14ac:dyDescent="0.25">
      <c r="A133" s="186"/>
      <c r="B133" s="249"/>
      <c r="G133" s="227"/>
      <c r="AA133" s="186"/>
      <c r="AB133" s="186"/>
      <c r="AC133" s="186"/>
      <c r="AD133" s="186"/>
      <c r="AE133" s="186"/>
      <c r="AF133" s="186"/>
      <c r="AG133" s="186"/>
      <c r="AI133" s="186"/>
      <c r="AJ133" s="186"/>
    </row>
    <row r="134" spans="1:36" s="214" customFormat="1" x14ac:dyDescent="0.25">
      <c r="A134" s="186"/>
      <c r="B134" s="249"/>
      <c r="G134" s="227"/>
      <c r="AA134" s="186"/>
      <c r="AB134" s="186"/>
      <c r="AC134" s="186"/>
      <c r="AD134" s="186"/>
      <c r="AE134" s="186"/>
      <c r="AF134" s="186"/>
      <c r="AG134" s="186"/>
      <c r="AI134" s="186"/>
      <c r="AJ134" s="186"/>
    </row>
    <row r="135" spans="1:36" s="214" customFormat="1" x14ac:dyDescent="0.25">
      <c r="A135" s="186"/>
      <c r="B135" s="249"/>
      <c r="G135" s="227"/>
      <c r="AA135" s="186"/>
      <c r="AB135" s="186"/>
      <c r="AC135" s="186"/>
      <c r="AD135" s="186"/>
      <c r="AE135" s="186"/>
      <c r="AF135" s="186"/>
      <c r="AG135" s="186"/>
      <c r="AI135" s="186"/>
      <c r="AJ135" s="186"/>
    </row>
    <row r="136" spans="1:36" s="214" customFormat="1" x14ac:dyDescent="0.25">
      <c r="A136" s="186"/>
      <c r="B136" s="249"/>
      <c r="G136" s="227"/>
      <c r="AA136" s="186"/>
      <c r="AB136" s="186"/>
      <c r="AC136" s="186"/>
      <c r="AD136" s="186"/>
      <c r="AE136" s="186"/>
      <c r="AF136" s="186"/>
      <c r="AG136" s="186"/>
      <c r="AI136" s="186"/>
      <c r="AJ136" s="186"/>
    </row>
    <row r="137" spans="1:36" s="214" customFormat="1" x14ac:dyDescent="0.25">
      <c r="A137" s="186"/>
      <c r="B137" s="249"/>
      <c r="G137" s="227"/>
      <c r="AA137" s="186"/>
      <c r="AB137" s="186"/>
      <c r="AC137" s="186"/>
      <c r="AD137" s="186"/>
      <c r="AE137" s="186"/>
      <c r="AF137" s="186"/>
      <c r="AG137" s="186"/>
      <c r="AI137" s="186"/>
      <c r="AJ137" s="186"/>
    </row>
    <row r="138" spans="1:36" s="214" customFormat="1" x14ac:dyDescent="0.25">
      <c r="A138" s="186"/>
      <c r="B138" s="249"/>
      <c r="G138" s="227"/>
      <c r="AA138" s="186"/>
      <c r="AB138" s="186"/>
      <c r="AC138" s="186"/>
      <c r="AD138" s="186"/>
      <c r="AE138" s="186"/>
      <c r="AF138" s="186"/>
      <c r="AG138" s="186"/>
      <c r="AI138" s="186"/>
      <c r="AJ138" s="186"/>
    </row>
    <row r="139" spans="1:36" s="214" customFormat="1" x14ac:dyDescent="0.25">
      <c r="A139" s="186"/>
      <c r="B139" s="249"/>
      <c r="G139" s="227"/>
      <c r="AA139" s="186"/>
      <c r="AB139" s="186"/>
      <c r="AC139" s="186"/>
      <c r="AD139" s="186"/>
      <c r="AE139" s="186"/>
      <c r="AF139" s="186"/>
      <c r="AG139" s="186"/>
      <c r="AI139" s="186"/>
      <c r="AJ139" s="186"/>
    </row>
    <row r="140" spans="1:36" s="214" customFormat="1" x14ac:dyDescent="0.25">
      <c r="A140" s="186"/>
      <c r="B140" s="249"/>
      <c r="G140" s="227"/>
      <c r="AA140" s="186"/>
      <c r="AB140" s="186"/>
      <c r="AC140" s="186"/>
      <c r="AD140" s="186"/>
      <c r="AE140" s="186"/>
      <c r="AF140" s="186"/>
      <c r="AG140" s="186"/>
      <c r="AI140" s="186"/>
      <c r="AJ140" s="186"/>
    </row>
    <row r="141" spans="1:36" s="214" customFormat="1" x14ac:dyDescent="0.25">
      <c r="A141" s="186"/>
      <c r="B141" s="249"/>
      <c r="G141" s="227"/>
      <c r="AA141" s="186"/>
      <c r="AB141" s="186"/>
      <c r="AC141" s="186"/>
      <c r="AD141" s="186"/>
      <c r="AE141" s="186"/>
      <c r="AF141" s="186"/>
      <c r="AG141" s="186"/>
      <c r="AI141" s="186"/>
      <c r="AJ141" s="186"/>
    </row>
    <row r="142" spans="1:36" s="214" customFormat="1" x14ac:dyDescent="0.25">
      <c r="A142" s="186"/>
      <c r="B142" s="249"/>
      <c r="G142" s="227"/>
      <c r="AA142" s="186"/>
      <c r="AB142" s="186"/>
      <c r="AC142" s="186"/>
      <c r="AD142" s="186"/>
      <c r="AE142" s="186"/>
      <c r="AF142" s="186"/>
      <c r="AG142" s="186"/>
      <c r="AI142" s="186"/>
      <c r="AJ142" s="186"/>
    </row>
    <row r="143" spans="1:36" s="214" customFormat="1" x14ac:dyDescent="0.25">
      <c r="A143" s="186"/>
      <c r="B143" s="249"/>
      <c r="G143" s="227"/>
      <c r="AA143" s="186"/>
      <c r="AB143" s="186"/>
      <c r="AC143" s="186"/>
      <c r="AD143" s="186"/>
      <c r="AE143" s="186"/>
      <c r="AF143" s="186"/>
      <c r="AG143" s="186"/>
      <c r="AI143" s="186"/>
      <c r="AJ143" s="186"/>
    </row>
    <row r="144" spans="1:36" s="214" customFormat="1" x14ac:dyDescent="0.25">
      <c r="A144" s="186"/>
      <c r="B144" s="249"/>
      <c r="G144" s="227"/>
      <c r="AA144" s="186"/>
      <c r="AB144" s="186"/>
      <c r="AC144" s="186"/>
      <c r="AD144" s="186"/>
      <c r="AE144" s="186"/>
      <c r="AF144" s="186"/>
      <c r="AG144" s="186"/>
      <c r="AI144" s="186"/>
      <c r="AJ144" s="186"/>
    </row>
    <row r="145" spans="1:36" s="214" customFormat="1" x14ac:dyDescent="0.25">
      <c r="A145" s="186"/>
      <c r="B145" s="249"/>
      <c r="G145" s="227"/>
      <c r="AA145" s="186"/>
      <c r="AB145" s="186"/>
      <c r="AC145" s="186"/>
      <c r="AD145" s="186"/>
      <c r="AE145" s="186"/>
      <c r="AF145" s="186"/>
      <c r="AG145" s="186"/>
      <c r="AI145" s="186"/>
      <c r="AJ145" s="186"/>
    </row>
    <row r="146" spans="1:36" s="214" customFormat="1" x14ac:dyDescent="0.25">
      <c r="A146" s="186"/>
      <c r="B146" s="249"/>
      <c r="G146" s="227"/>
      <c r="AA146" s="186"/>
      <c r="AB146" s="186"/>
      <c r="AC146" s="186"/>
      <c r="AD146" s="186"/>
      <c r="AE146" s="186"/>
      <c r="AF146" s="186"/>
      <c r="AG146" s="186"/>
      <c r="AI146" s="186"/>
      <c r="AJ146" s="186"/>
    </row>
    <row r="147" spans="1:36" s="214" customFormat="1" x14ac:dyDescent="0.25">
      <c r="A147" s="186"/>
      <c r="B147" s="249"/>
      <c r="G147" s="227"/>
      <c r="AA147" s="186"/>
      <c r="AB147" s="186"/>
      <c r="AC147" s="186"/>
      <c r="AD147" s="186"/>
      <c r="AE147" s="186"/>
      <c r="AF147" s="186"/>
      <c r="AG147" s="186"/>
      <c r="AI147" s="186"/>
      <c r="AJ147" s="186"/>
    </row>
    <row r="148" spans="1:36" s="214" customFormat="1" x14ac:dyDescent="0.25">
      <c r="A148" s="186"/>
      <c r="B148" s="249"/>
      <c r="G148" s="227"/>
      <c r="AA148" s="186"/>
      <c r="AB148" s="186"/>
      <c r="AC148" s="186"/>
      <c r="AD148" s="186"/>
      <c r="AE148" s="186"/>
      <c r="AF148" s="186"/>
      <c r="AG148" s="186"/>
      <c r="AI148" s="186"/>
      <c r="AJ148" s="186"/>
    </row>
    <row r="149" spans="1:36" s="214" customFormat="1" x14ac:dyDescent="0.25">
      <c r="A149" s="186"/>
      <c r="B149" s="249"/>
      <c r="G149" s="227"/>
      <c r="AA149" s="186"/>
      <c r="AB149" s="186"/>
      <c r="AC149" s="186"/>
      <c r="AD149" s="186"/>
      <c r="AE149" s="186"/>
      <c r="AF149" s="186"/>
      <c r="AG149" s="186"/>
      <c r="AI149" s="186"/>
      <c r="AJ149" s="186"/>
    </row>
    <row r="150" spans="1:36" s="214" customFormat="1" x14ac:dyDescent="0.25">
      <c r="A150" s="186"/>
      <c r="B150" s="249"/>
      <c r="G150" s="227"/>
      <c r="AA150" s="186"/>
      <c r="AB150" s="186"/>
      <c r="AC150" s="186"/>
      <c r="AD150" s="186"/>
      <c r="AE150" s="186"/>
      <c r="AF150" s="186"/>
      <c r="AG150" s="186"/>
      <c r="AI150" s="186"/>
      <c r="AJ150" s="186"/>
    </row>
  </sheetData>
  <sheetProtection password="C765" sheet="1" objects="1" scenarios="1"/>
  <protectedRanges>
    <protectedRange sqref="E5:E8 G5:G8 I5:I8 M5:P7 J12:K17 J28:K33 J44:K49 G61:G68 I61:K68 G83:G94" name="Intervalo1" securityDescriptor="O:AOG:AOD:(A;;CC;;;AO)"/>
  </protectedRanges>
  <mergeCells count="34">
    <mergeCell ref="M3:P3"/>
    <mergeCell ref="H92:I92"/>
    <mergeCell ref="H93:I93"/>
    <mergeCell ref="H94:I94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B59:K59"/>
    <mergeCell ref="F60:G60"/>
    <mergeCell ref="H60:I60"/>
    <mergeCell ref="J60:K60"/>
    <mergeCell ref="B51:K51"/>
    <mergeCell ref="B42:K42"/>
    <mergeCell ref="F43:G43"/>
    <mergeCell ref="H43:I43"/>
    <mergeCell ref="J43:K43"/>
    <mergeCell ref="F27:G27"/>
    <mergeCell ref="H27:I27"/>
    <mergeCell ref="J27:K27"/>
    <mergeCell ref="B35:K35"/>
    <mergeCell ref="B26:K26"/>
    <mergeCell ref="B19:K19"/>
    <mergeCell ref="B1:K1"/>
    <mergeCell ref="B10:K10"/>
    <mergeCell ref="F11:G11"/>
    <mergeCell ref="H11:I11"/>
    <mergeCell ref="J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7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135"/>
  <sheetViews>
    <sheetView topLeftCell="A51" zoomScale="80" zoomScaleNormal="80" workbookViewId="0">
      <selection activeCell="F66" sqref="F66"/>
    </sheetView>
  </sheetViews>
  <sheetFormatPr defaultRowHeight="18" x14ac:dyDescent="0.25"/>
  <cols>
    <col min="1" max="1" width="10.77734375" style="186" customWidth="1"/>
    <col min="2" max="2" width="14" customWidth="1"/>
    <col min="3" max="3" width="13.77734375" bestFit="1" customWidth="1"/>
    <col min="4" max="4" width="11.88671875" customWidth="1"/>
    <col min="5" max="5" width="19.33203125" bestFit="1" customWidth="1"/>
    <col min="6" max="6" width="7.6640625" customWidth="1"/>
    <col min="7" max="7" width="12.77734375" style="1" customWidth="1"/>
    <col min="8" max="8" width="7.77734375" customWidth="1"/>
    <col min="9" max="9" width="13.33203125" customWidth="1"/>
    <col min="10" max="11" width="4.77734375" customWidth="1"/>
    <col min="12" max="12" width="3" style="214" customWidth="1"/>
    <col min="13" max="16" width="12.77734375" style="214" customWidth="1"/>
    <col min="17" max="17" width="3.88671875" style="214" customWidth="1"/>
    <col min="18" max="18" width="3.5546875" style="214" customWidth="1"/>
    <col min="19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90" width="8.88671875" style="214"/>
  </cols>
  <sheetData>
    <row r="1" spans="2:36" ht="24" customHeight="1" thickBot="1" x14ac:dyDescent="0.25">
      <c r="B1" s="535" t="s">
        <v>39</v>
      </c>
      <c r="C1" s="536"/>
      <c r="D1" s="536"/>
      <c r="E1" s="536"/>
      <c r="F1" s="536"/>
      <c r="G1" s="536"/>
      <c r="H1" s="536"/>
      <c r="I1" s="536"/>
      <c r="J1" s="536"/>
      <c r="K1" s="537"/>
      <c r="L1" s="184"/>
      <c r="M1" s="184"/>
      <c r="N1" s="184"/>
      <c r="O1" s="184"/>
      <c r="P1" s="184"/>
      <c r="Q1" s="185"/>
      <c r="R1" s="185"/>
    </row>
    <row r="2" spans="2:36" x14ac:dyDescent="0.2">
      <c r="B2" s="76"/>
      <c r="C2" s="76"/>
      <c r="D2" s="76"/>
      <c r="E2" s="76"/>
      <c r="F2" s="76"/>
      <c r="G2" s="77"/>
      <c r="H2" s="76"/>
      <c r="I2" s="76"/>
      <c r="J2" s="76"/>
      <c r="K2" s="110"/>
      <c r="L2" s="110"/>
      <c r="M2" s="110"/>
      <c r="N2" s="110"/>
      <c r="O2" s="110"/>
      <c r="P2" s="110"/>
      <c r="Q2" s="111"/>
      <c r="R2" s="111"/>
    </row>
    <row r="3" spans="2:36" ht="18" customHeight="1" x14ac:dyDescent="0.2">
      <c r="B3" s="563" t="s">
        <v>413</v>
      </c>
      <c r="C3" s="563"/>
      <c r="D3" s="563"/>
      <c r="E3" s="563"/>
      <c r="F3" s="563"/>
      <c r="G3" s="563"/>
      <c r="H3" s="563"/>
      <c r="I3" s="563"/>
      <c r="J3" s="563"/>
      <c r="K3" s="563"/>
      <c r="L3" s="110"/>
      <c r="M3" s="110"/>
      <c r="N3" s="110"/>
      <c r="O3" s="110"/>
      <c r="P3" s="110"/>
      <c r="Q3" s="111"/>
      <c r="R3" s="111"/>
    </row>
    <row r="4" spans="2:36" x14ac:dyDescent="0.2">
      <c r="B4" s="76"/>
      <c r="C4" s="76"/>
      <c r="D4" s="76"/>
      <c r="E4" s="76"/>
      <c r="F4" s="76"/>
      <c r="G4" s="77"/>
      <c r="H4" s="76"/>
      <c r="I4" s="76"/>
      <c r="J4" s="76"/>
      <c r="K4" s="110"/>
      <c r="L4" s="110"/>
      <c r="M4" s="110"/>
      <c r="N4" s="110"/>
      <c r="O4" s="110"/>
      <c r="P4" s="110"/>
      <c r="Q4" s="111"/>
      <c r="R4" s="111"/>
    </row>
    <row r="5" spans="2:36" ht="21" thickBot="1" x14ac:dyDescent="0.25">
      <c r="B5" s="76"/>
      <c r="C5" s="214"/>
      <c r="E5" s="78" t="s">
        <v>20</v>
      </c>
      <c r="F5" s="214"/>
      <c r="G5" s="78" t="s">
        <v>21</v>
      </c>
      <c r="H5" s="76"/>
      <c r="I5" s="214"/>
      <c r="J5" s="76"/>
      <c r="K5" s="110"/>
      <c r="L5" s="110"/>
      <c r="M5" s="529" t="s">
        <v>433</v>
      </c>
      <c r="N5" s="529"/>
      <c r="O5" s="110"/>
      <c r="P5" s="110"/>
      <c r="Q5" s="111"/>
      <c r="R5" s="111"/>
    </row>
    <row r="6" spans="2:36" ht="18.75" thickBot="1" x14ac:dyDescent="0.25">
      <c r="B6" s="76"/>
      <c r="C6" s="214"/>
      <c r="D6" s="214"/>
      <c r="E6" s="259" t="s">
        <v>22</v>
      </c>
      <c r="F6" s="214"/>
      <c r="G6" s="259" t="s">
        <v>22</v>
      </c>
      <c r="H6" s="76"/>
      <c r="I6" s="214"/>
      <c r="J6" s="76"/>
      <c r="K6" s="110"/>
      <c r="L6" s="110"/>
      <c r="M6" s="254" t="s">
        <v>342</v>
      </c>
      <c r="N6" s="254" t="s">
        <v>343</v>
      </c>
      <c r="O6" s="110"/>
      <c r="P6" s="110"/>
      <c r="Q6" s="111"/>
      <c r="R6" s="111"/>
    </row>
    <row r="7" spans="2:36" x14ac:dyDescent="0.2">
      <c r="B7" s="76"/>
      <c r="C7" s="228">
        <v>1</v>
      </c>
      <c r="D7" s="214"/>
      <c r="E7" s="265" t="s">
        <v>347</v>
      </c>
      <c r="F7" s="214"/>
      <c r="G7" s="265" t="s">
        <v>583</v>
      </c>
      <c r="H7" s="76"/>
      <c r="I7" s="214"/>
      <c r="J7" s="76"/>
      <c r="K7" s="110"/>
      <c r="L7" s="110"/>
      <c r="M7" s="257" t="s">
        <v>583</v>
      </c>
      <c r="N7" s="257" t="s">
        <v>599</v>
      </c>
      <c r="O7" s="110"/>
      <c r="P7" s="110"/>
      <c r="Q7" s="111"/>
      <c r="R7" s="111"/>
    </row>
    <row r="8" spans="2:36" x14ac:dyDescent="0.2">
      <c r="B8" s="76"/>
      <c r="C8" s="229">
        <v>2</v>
      </c>
      <c r="D8" s="214"/>
      <c r="E8" s="266" t="s">
        <v>599</v>
      </c>
      <c r="F8" s="214"/>
      <c r="G8" s="266" t="s">
        <v>589</v>
      </c>
      <c r="H8" s="76"/>
      <c r="I8" s="214"/>
      <c r="J8" s="76"/>
      <c r="K8" s="110"/>
      <c r="L8" s="110"/>
      <c r="M8" s="257" t="s">
        <v>347</v>
      </c>
      <c r="N8" s="257" t="s">
        <v>589</v>
      </c>
      <c r="O8" s="110"/>
      <c r="P8" s="110"/>
      <c r="Q8" s="111"/>
      <c r="R8" s="111"/>
    </row>
    <row r="9" spans="2:36" ht="18.75" thickBot="1" x14ac:dyDescent="0.25">
      <c r="B9" s="76"/>
      <c r="C9" s="230">
        <v>3</v>
      </c>
      <c r="D9" s="214"/>
      <c r="E9" s="266" t="s">
        <v>581</v>
      </c>
      <c r="F9" s="214"/>
      <c r="G9" s="266" t="s">
        <v>600</v>
      </c>
      <c r="H9" s="76"/>
      <c r="I9" s="214"/>
      <c r="J9" s="76"/>
      <c r="K9" s="110"/>
      <c r="L9" s="110"/>
      <c r="M9" s="110"/>
      <c r="N9" s="257" t="s">
        <v>581</v>
      </c>
      <c r="O9" s="110"/>
      <c r="P9" s="110"/>
      <c r="Q9" s="111"/>
      <c r="R9" s="111"/>
    </row>
    <row r="10" spans="2:36" ht="18.75" thickBot="1" x14ac:dyDescent="0.25">
      <c r="B10" s="76"/>
      <c r="C10" s="76"/>
      <c r="D10" s="76"/>
      <c r="E10" s="76"/>
      <c r="F10" s="76"/>
      <c r="G10" s="77"/>
      <c r="H10" s="76"/>
      <c r="I10" s="76"/>
      <c r="J10" s="76"/>
      <c r="K10" s="110"/>
      <c r="L10" s="110"/>
      <c r="M10" s="110"/>
      <c r="N10" s="257" t="s">
        <v>600</v>
      </c>
      <c r="O10" s="110"/>
      <c r="P10" s="110"/>
      <c r="Q10" s="111"/>
      <c r="R10" s="111"/>
    </row>
    <row r="11" spans="2:36" ht="18.75" thickBot="1" x14ac:dyDescent="0.25">
      <c r="B11" s="525" t="s">
        <v>20</v>
      </c>
      <c r="C11" s="526"/>
      <c r="D11" s="526"/>
      <c r="E11" s="526"/>
      <c r="F11" s="526"/>
      <c r="G11" s="526"/>
      <c r="H11" s="526"/>
      <c r="I11" s="526"/>
      <c r="J11" s="526"/>
      <c r="K11" s="527"/>
      <c r="L11" s="110"/>
      <c r="M11" s="110"/>
      <c r="N11" s="110"/>
      <c r="O11" s="110"/>
      <c r="P11" s="110"/>
      <c r="Q11" s="111"/>
      <c r="R11" s="111"/>
    </row>
    <row r="12" spans="2:36" ht="18.75" thickBot="1" x14ac:dyDescent="0.25">
      <c r="B12" s="66" t="s">
        <v>19</v>
      </c>
      <c r="C12" s="406" t="s">
        <v>18</v>
      </c>
      <c r="D12" s="66" t="s">
        <v>17</v>
      </c>
      <c r="E12" s="410" t="s">
        <v>23</v>
      </c>
      <c r="F12" s="541" t="s">
        <v>16</v>
      </c>
      <c r="G12" s="538"/>
      <c r="H12" s="520" t="s">
        <v>15</v>
      </c>
      <c r="I12" s="521"/>
      <c r="J12" s="562" t="s">
        <v>14</v>
      </c>
      <c r="K12" s="557"/>
      <c r="L12" s="110"/>
      <c r="M12" s="110"/>
      <c r="N12" s="110"/>
      <c r="O12" s="110"/>
      <c r="P12" s="110"/>
      <c r="Q12" s="111"/>
      <c r="R12" s="111"/>
      <c r="AA12" s="190" t="s">
        <v>53</v>
      </c>
      <c r="AB12" s="67" t="s">
        <v>70</v>
      </c>
      <c r="AC12" s="190" t="s">
        <v>54</v>
      </c>
      <c r="AD12" s="411"/>
      <c r="AE12" s="67"/>
      <c r="AF12" s="67"/>
      <c r="AG12" s="67"/>
      <c r="AH12" s="67"/>
      <c r="AI12" s="67"/>
      <c r="AJ12" s="67"/>
    </row>
    <row r="13" spans="2:36" x14ac:dyDescent="0.25">
      <c r="B13" s="173">
        <v>42478</v>
      </c>
      <c r="C13" s="82" t="s">
        <v>311</v>
      </c>
      <c r="D13" s="32" t="s">
        <v>490</v>
      </c>
      <c r="E13" s="277" t="s">
        <v>445</v>
      </c>
      <c r="F13" s="60">
        <v>1</v>
      </c>
      <c r="G13" s="424" t="str">
        <f>E7</f>
        <v>AEIST</v>
      </c>
      <c r="H13" s="428">
        <v>3</v>
      </c>
      <c r="I13" s="46" t="str">
        <f>E9</f>
        <v>AEFADEUP</v>
      </c>
      <c r="J13" s="60"/>
      <c r="K13" s="46"/>
      <c r="L13" s="110"/>
      <c r="M13" s="110"/>
      <c r="N13" s="110"/>
      <c r="O13" s="110"/>
      <c r="P13" s="110"/>
      <c r="Q13" s="111"/>
      <c r="R13" s="111"/>
      <c r="AA13" s="411" t="str">
        <f>IF(AND(J13=K13),"EMPATE",(IF(J13&gt;K13,G13,I13)))</f>
        <v>EMPATE</v>
      </c>
      <c r="AB13" s="405">
        <f t="shared" ref="AB13:AB15" si="0">IF(AI13=AJ13,"EMPATE",)</f>
        <v>0</v>
      </c>
      <c r="AC13" s="411" t="str">
        <f t="shared" ref="AC13:AC15" si="1">IF(AND(J13=K13),"EMPATE",(IF(J13&lt;K13,G13,I13)))</f>
        <v>EMPATE</v>
      </c>
      <c r="AD13" s="129"/>
      <c r="AI13" s="67" t="str">
        <f t="shared" ref="AI13:AI15" si="2">IF(J13=K13,"EMPATE",)</f>
        <v>EMPATE</v>
      </c>
      <c r="AJ13" s="67" t="str">
        <f t="shared" ref="AJ13:AJ15" si="3">IF(J13&lt;&gt;0,"EMPATE","vazio")</f>
        <v>vazio</v>
      </c>
    </row>
    <row r="14" spans="2:36" x14ac:dyDescent="0.25">
      <c r="B14" s="251">
        <v>42478</v>
      </c>
      <c r="C14" s="269" t="s">
        <v>304</v>
      </c>
      <c r="D14" s="268" t="s">
        <v>491</v>
      </c>
      <c r="E14" s="276" t="s">
        <v>445</v>
      </c>
      <c r="F14" s="425">
        <v>3</v>
      </c>
      <c r="G14" s="426" t="str">
        <f>E9</f>
        <v>AEFADEUP</v>
      </c>
      <c r="H14" s="429">
        <v>2</v>
      </c>
      <c r="I14" s="267" t="str">
        <f>E8</f>
        <v>AAUAç</v>
      </c>
      <c r="J14" s="425"/>
      <c r="K14" s="267"/>
      <c r="L14" s="110"/>
      <c r="M14" s="110"/>
      <c r="N14" s="110"/>
      <c r="O14" s="110"/>
      <c r="P14" s="110"/>
      <c r="Q14" s="111"/>
      <c r="R14" s="111"/>
      <c r="AA14" s="411" t="str">
        <f t="shared" ref="AA14:AA15" si="4">IF(AND(J14=K14),"EMPATE",(IF(J14&gt;K14,G14,I14)))</f>
        <v>EMPATE</v>
      </c>
      <c r="AB14" s="405">
        <f t="shared" si="0"/>
        <v>0</v>
      </c>
      <c r="AC14" s="411" t="str">
        <f t="shared" si="1"/>
        <v>EMPATE</v>
      </c>
      <c r="AD14" s="129"/>
      <c r="AI14" s="67" t="str">
        <f t="shared" si="2"/>
        <v>EMPATE</v>
      </c>
      <c r="AJ14" s="67" t="str">
        <f t="shared" si="3"/>
        <v>vazio</v>
      </c>
    </row>
    <row r="15" spans="2:36" ht="18.75" thickBot="1" x14ac:dyDescent="0.3">
      <c r="B15" s="174">
        <v>42478</v>
      </c>
      <c r="C15" s="83" t="s">
        <v>419</v>
      </c>
      <c r="D15" s="28" t="s">
        <v>492</v>
      </c>
      <c r="E15" s="275" t="s">
        <v>446</v>
      </c>
      <c r="F15" s="57">
        <v>2</v>
      </c>
      <c r="G15" s="427" t="str">
        <f>E8</f>
        <v>AAUAç</v>
      </c>
      <c r="H15" s="430">
        <v>1</v>
      </c>
      <c r="I15" s="43" t="str">
        <f>E7</f>
        <v>AEIST</v>
      </c>
      <c r="J15" s="57"/>
      <c r="K15" s="43"/>
      <c r="L15" s="110"/>
      <c r="M15" s="110"/>
      <c r="N15" s="110"/>
      <c r="O15" s="110"/>
      <c r="P15" s="110"/>
      <c r="Q15" s="111"/>
      <c r="R15" s="111"/>
      <c r="AA15" s="411" t="str">
        <f t="shared" si="4"/>
        <v>EMPATE</v>
      </c>
      <c r="AB15" s="405">
        <f t="shared" si="0"/>
        <v>0</v>
      </c>
      <c r="AC15" s="411" t="str">
        <f t="shared" si="1"/>
        <v>EMPATE</v>
      </c>
      <c r="AD15" s="129"/>
      <c r="AE15" s="129"/>
      <c r="AF15" s="129"/>
      <c r="AG15" s="129"/>
      <c r="AI15" s="67" t="str">
        <f t="shared" si="2"/>
        <v>EMPATE</v>
      </c>
      <c r="AJ15" s="67" t="str">
        <f t="shared" si="3"/>
        <v>vazio</v>
      </c>
    </row>
    <row r="16" spans="2:36" x14ac:dyDescent="0.25">
      <c r="B16" s="55"/>
      <c r="C16" s="422"/>
      <c r="D16" s="51"/>
      <c r="E16" s="51"/>
      <c r="F16" s="25"/>
      <c r="G16" s="423"/>
      <c r="H16" s="52"/>
      <c r="I16" s="51"/>
      <c r="J16" s="51"/>
      <c r="K16" s="51"/>
      <c r="L16" s="110"/>
      <c r="M16" s="110"/>
      <c r="N16" s="110"/>
      <c r="O16" s="110"/>
      <c r="P16" s="110"/>
      <c r="Q16" s="111"/>
      <c r="R16" s="111"/>
      <c r="AA16" s="129"/>
      <c r="AB16" s="129"/>
      <c r="AC16" s="129"/>
      <c r="AD16" s="129"/>
      <c r="AE16" s="129"/>
      <c r="AF16" s="129"/>
      <c r="AG16" s="129"/>
    </row>
    <row r="17" spans="2:36" ht="18.75" thickBot="1" x14ac:dyDescent="0.25">
      <c r="B17" s="534" t="s">
        <v>13</v>
      </c>
      <c r="C17" s="534"/>
      <c r="D17" s="534"/>
      <c r="E17" s="534"/>
      <c r="F17" s="534"/>
      <c r="G17" s="534"/>
      <c r="H17" s="534"/>
      <c r="I17" s="534"/>
      <c r="J17" s="534"/>
      <c r="K17" s="534"/>
      <c r="L17" s="110"/>
      <c r="M17" s="110"/>
      <c r="N17" s="110"/>
      <c r="O17" s="110"/>
      <c r="P17" s="110"/>
      <c r="Q17" s="111"/>
      <c r="R17" s="111"/>
      <c r="AA17" s="129"/>
      <c r="AB17" s="129"/>
      <c r="AC17" s="129"/>
      <c r="AD17" s="129"/>
      <c r="AE17" s="129"/>
      <c r="AF17" s="129"/>
      <c r="AG17" s="129"/>
      <c r="AH17" s="23"/>
      <c r="AI17" s="129"/>
      <c r="AJ17" s="129"/>
    </row>
    <row r="18" spans="2:36" ht="18.75" thickBot="1" x14ac:dyDescent="0.25">
      <c r="B18" s="121" t="s">
        <v>12</v>
      </c>
      <c r="C18" s="333" t="s">
        <v>11</v>
      </c>
      <c r="D18" s="407" t="s">
        <v>10</v>
      </c>
      <c r="E18" s="113" t="s">
        <v>9</v>
      </c>
      <c r="F18" s="408" t="s">
        <v>52</v>
      </c>
      <c r="G18" s="408" t="s">
        <v>8</v>
      </c>
      <c r="H18" s="122" t="s">
        <v>26</v>
      </c>
      <c r="I18" s="113" t="s">
        <v>27</v>
      </c>
      <c r="J18" s="123" t="s">
        <v>5</v>
      </c>
      <c r="K18" s="121" t="s">
        <v>4</v>
      </c>
      <c r="L18" s="110"/>
      <c r="M18" s="110"/>
      <c r="N18" s="110"/>
      <c r="O18" s="110"/>
      <c r="P18" s="110"/>
      <c r="Q18" s="111"/>
      <c r="R18" s="111"/>
      <c r="AA18" s="193" t="s">
        <v>71</v>
      </c>
      <c r="AB18" s="194" t="s">
        <v>72</v>
      </c>
      <c r="AC18" s="195" t="s">
        <v>73</v>
      </c>
      <c r="AD18" s="411"/>
      <c r="AE18" s="193" t="s">
        <v>74</v>
      </c>
      <c r="AF18" s="196" t="s">
        <v>75</v>
      </c>
      <c r="AG18" s="197" t="s">
        <v>76</v>
      </c>
      <c r="AH18" s="23"/>
      <c r="AI18" s="129"/>
      <c r="AJ18" s="129"/>
    </row>
    <row r="19" spans="2:36" x14ac:dyDescent="0.25">
      <c r="B19" s="14" t="s">
        <v>3</v>
      </c>
      <c r="C19" s="334" t="str">
        <f>E7</f>
        <v>AEIST</v>
      </c>
      <c r="D19" s="16">
        <f>E19+F19+G19</f>
        <v>0</v>
      </c>
      <c r="E19" s="138">
        <f>COUNTIFS($AA$13:$AA$15,C19)</f>
        <v>0</v>
      </c>
      <c r="F19" s="345">
        <f>AG19</f>
        <v>0</v>
      </c>
      <c r="G19" s="156">
        <f>COUNTIFS($AC$13:$AC$15,C19)</f>
        <v>0</v>
      </c>
      <c r="H19" s="15">
        <f>SUMIFS(K13:K15,I13:I15,C19)+SUMIFS(J13:J15,G13:G15,C19)</f>
        <v>0</v>
      </c>
      <c r="I19" s="115">
        <f>AC19</f>
        <v>0</v>
      </c>
      <c r="J19" s="336">
        <f>H19-I19</f>
        <v>0</v>
      </c>
      <c r="K19" s="13">
        <f>(E19*3)+(F19*1)</f>
        <v>0</v>
      </c>
      <c r="L19" s="110"/>
      <c r="M19" s="110"/>
      <c r="N19" s="110"/>
      <c r="O19" s="110"/>
      <c r="P19" s="110"/>
      <c r="Q19" s="111"/>
      <c r="R19" s="111"/>
      <c r="AA19" s="155">
        <f>SUMIFS($J$13:$J$15,$G$13:$G$15,"&lt;&gt;B22",$I$13:$I$15,$C19)</f>
        <v>0</v>
      </c>
      <c r="AB19" s="198">
        <f>SUMIFS($K$13:$K$15,$I$13:$I$15,"&lt;&gt;B22",$G$13:$G$15,$C19)</f>
        <v>0</v>
      </c>
      <c r="AC19" s="199">
        <f>SUM(AA19:AB19)</f>
        <v>0</v>
      </c>
      <c r="AD19" s="190"/>
      <c r="AE19" s="133">
        <f>COUNTIFS($AB$13:$AB$15,"EMPATE",G13:G15,C19)</f>
        <v>0</v>
      </c>
      <c r="AF19" s="217">
        <f>COUNTIFS($AB$13:$AB$15,"EMPATE",I13:I15,C19)</f>
        <v>0</v>
      </c>
      <c r="AG19" s="218">
        <f>SUM(AE19:AF19)</f>
        <v>0</v>
      </c>
    </row>
    <row r="20" spans="2:36" x14ac:dyDescent="0.25">
      <c r="B20" s="8" t="s">
        <v>2</v>
      </c>
      <c r="C20" s="11" t="str">
        <f>E8</f>
        <v>AAUAç</v>
      </c>
      <c r="D20" s="10">
        <f>E20+F20+G20</f>
        <v>0</v>
      </c>
      <c r="E20" s="141">
        <f>COUNTIFS($AA$13:$AA$15,C20)</f>
        <v>0</v>
      </c>
      <c r="F20" s="346">
        <f>AG20</f>
        <v>0</v>
      </c>
      <c r="G20" s="157">
        <f>COUNTIFS($AC$13:$AC$15,C20)</f>
        <v>0</v>
      </c>
      <c r="H20" s="9">
        <f>SUMIFS(K13:K15,I13:I15,C20)+SUMIFS(J13:J15,G13:G15,C20)</f>
        <v>0</v>
      </c>
      <c r="I20" s="116">
        <f>AC20</f>
        <v>0</v>
      </c>
      <c r="J20" s="160">
        <f>H20-I20</f>
        <v>0</v>
      </c>
      <c r="K20" s="7">
        <f>(E20*3)+(F20*1)</f>
        <v>0</v>
      </c>
      <c r="L20" s="110"/>
      <c r="M20" s="110"/>
      <c r="N20" s="110"/>
      <c r="O20" s="110"/>
      <c r="P20" s="110"/>
      <c r="Q20" s="111"/>
      <c r="R20" s="111"/>
      <c r="AA20" s="155">
        <f>SUMIFS($J$13:$J$15,$G$13:$G$15,"&lt;&gt;B21",$I$13:$I$15,$C20)</f>
        <v>0</v>
      </c>
      <c r="AB20" s="198">
        <f>SUMIFS($K$13:$K$15,$I$13:$I$15,"&lt;&gt;B21",$G$13:$G$15,$C20)</f>
        <v>0</v>
      </c>
      <c r="AC20" s="199">
        <f>SUM(AA20:AB20)</f>
        <v>0</v>
      </c>
      <c r="AD20" s="190"/>
      <c r="AE20" s="155">
        <f>COUNTIFS($AB$13:$AB$15,"EMPATE",G13:G15,C20)</f>
        <v>0</v>
      </c>
      <c r="AF20" s="215">
        <f>COUNTIFS($AB$13:$AB$15,"EMPATE",I13:I15,C20)</f>
        <v>0</v>
      </c>
      <c r="AG20" s="216">
        <f>SUM(AE20:AF20)</f>
        <v>0</v>
      </c>
      <c r="AH20" s="23"/>
      <c r="AI20" s="129"/>
      <c r="AJ20" s="129"/>
    </row>
    <row r="21" spans="2:36" ht="18.75" thickBot="1" x14ac:dyDescent="0.3">
      <c r="B21" s="3" t="s">
        <v>1</v>
      </c>
      <c r="C21" s="6" t="str">
        <f>E9</f>
        <v>AEFADEUP</v>
      </c>
      <c r="D21" s="5">
        <f t="shared" ref="D21" si="5">E21+F21+G21</f>
        <v>0</v>
      </c>
      <c r="E21" s="144">
        <f>COUNTIFS($AA$13:$AA$15,C21)</f>
        <v>0</v>
      </c>
      <c r="F21" s="347">
        <f>AG21</f>
        <v>0</v>
      </c>
      <c r="G21" s="158">
        <f>COUNTIFS($AC$13:$AC$15,C21)</f>
        <v>0</v>
      </c>
      <c r="H21" s="4">
        <f>SUMIFS(K13:K15,I13:I15,C21)+SUMIFS(J13:J15,G13:G15,C21)</f>
        <v>0</v>
      </c>
      <c r="I21" s="117">
        <f>AC21</f>
        <v>0</v>
      </c>
      <c r="J21" s="161">
        <f>H21-I21</f>
        <v>0</v>
      </c>
      <c r="K21" s="2">
        <f t="shared" ref="K21" si="6">(E21*3)+(F21*1)</f>
        <v>0</v>
      </c>
      <c r="L21" s="110"/>
      <c r="M21" s="110"/>
      <c r="N21" s="110"/>
      <c r="O21" s="110"/>
      <c r="P21" s="110"/>
      <c r="Q21" s="111"/>
      <c r="R21" s="111"/>
      <c r="AA21" s="155">
        <f>SUMIFS($J$13:$J$15,$G$13:$G$15,"&lt;&gt;B23",$I$13:$I$15,$C21)</f>
        <v>0</v>
      </c>
      <c r="AB21" s="198">
        <f>SUMIFS($K$13:$K$15,$I$13:$I$15,"&lt;&gt;B23",$G$13:$G$15,$C21)</f>
        <v>0</v>
      </c>
      <c r="AC21" s="199">
        <f t="shared" ref="AC21" si="7">SUM(AA21:AB21)</f>
        <v>0</v>
      </c>
      <c r="AD21" s="190"/>
      <c r="AE21" s="133">
        <f>COUNTIFS($AB$13:$AB$15,"EMPATE",G13:G15,C21)</f>
        <v>0</v>
      </c>
      <c r="AF21" s="217">
        <f>COUNTIFS($AB$13:$AB$15,"EMPATE",I13:I15,C21)</f>
        <v>0</v>
      </c>
      <c r="AG21" s="218">
        <f>SUM(AE21:AF21)</f>
        <v>0</v>
      </c>
    </row>
    <row r="22" spans="2:36" ht="18.75" thickBot="1" x14ac:dyDescent="0.25">
      <c r="B22" s="76"/>
      <c r="C22" s="76"/>
      <c r="D22" s="76"/>
      <c r="E22" s="76"/>
      <c r="F22" s="76"/>
      <c r="G22" s="77"/>
      <c r="H22" s="76"/>
      <c r="I22" s="76"/>
      <c r="J22" s="76"/>
      <c r="K22" s="110"/>
      <c r="L22" s="110"/>
      <c r="M22" s="110"/>
      <c r="N22" s="110"/>
      <c r="O22" s="110"/>
      <c r="P22" s="110"/>
      <c r="Q22" s="111"/>
      <c r="R22" s="111"/>
    </row>
    <row r="23" spans="2:36" ht="18.75" thickBot="1" x14ac:dyDescent="0.25">
      <c r="B23" s="525" t="s">
        <v>21</v>
      </c>
      <c r="C23" s="526"/>
      <c r="D23" s="526"/>
      <c r="E23" s="526"/>
      <c r="F23" s="526"/>
      <c r="G23" s="526"/>
      <c r="H23" s="526"/>
      <c r="I23" s="526"/>
      <c r="J23" s="526"/>
      <c r="K23" s="527"/>
      <c r="L23" s="110"/>
      <c r="M23" s="110"/>
      <c r="N23" s="110"/>
      <c r="O23" s="110"/>
      <c r="P23" s="110"/>
      <c r="Q23" s="111"/>
      <c r="R23" s="111"/>
    </row>
    <row r="24" spans="2:36" ht="18.75" thickBot="1" x14ac:dyDescent="0.25">
      <c r="B24" s="66" t="s">
        <v>19</v>
      </c>
      <c r="C24" s="409" t="s">
        <v>18</v>
      </c>
      <c r="D24" s="66" t="s">
        <v>17</v>
      </c>
      <c r="E24" s="410" t="s">
        <v>23</v>
      </c>
      <c r="F24" s="519" t="s">
        <v>16</v>
      </c>
      <c r="G24" s="520"/>
      <c r="H24" s="520" t="s">
        <v>15</v>
      </c>
      <c r="I24" s="521"/>
      <c r="J24" s="562" t="s">
        <v>14</v>
      </c>
      <c r="K24" s="557"/>
      <c r="L24" s="110"/>
      <c r="M24" s="110"/>
      <c r="N24" s="110"/>
      <c r="O24" s="110"/>
      <c r="P24" s="110"/>
      <c r="Q24" s="111"/>
      <c r="R24" s="111"/>
      <c r="AA24" s="190" t="s">
        <v>53</v>
      </c>
      <c r="AB24" s="67" t="s">
        <v>70</v>
      </c>
      <c r="AC24" s="190" t="s">
        <v>54</v>
      </c>
      <c r="AD24" s="411"/>
      <c r="AE24" s="67"/>
      <c r="AF24" s="67"/>
      <c r="AG24" s="67"/>
      <c r="AH24" s="67"/>
      <c r="AI24" s="67"/>
      <c r="AJ24" s="67"/>
    </row>
    <row r="25" spans="2:36" x14ac:dyDescent="0.25">
      <c r="B25" s="173">
        <v>42478</v>
      </c>
      <c r="C25" s="82" t="s">
        <v>311</v>
      </c>
      <c r="D25" s="32" t="s">
        <v>493</v>
      </c>
      <c r="E25" s="32" t="s">
        <v>455</v>
      </c>
      <c r="F25" s="60">
        <v>1</v>
      </c>
      <c r="G25" s="424" t="str">
        <f>G7</f>
        <v>AEFEP</v>
      </c>
      <c r="H25" s="428">
        <v>3</v>
      </c>
      <c r="I25" s="46" t="str">
        <f>G9</f>
        <v>AEISEL</v>
      </c>
      <c r="J25" s="60"/>
      <c r="K25" s="46"/>
      <c r="L25" s="110"/>
      <c r="M25" s="110"/>
      <c r="N25" s="110"/>
      <c r="O25" s="110"/>
      <c r="P25" s="110"/>
      <c r="Q25" s="111"/>
      <c r="R25" s="111"/>
      <c r="AA25" s="411" t="str">
        <f>IF(AND(J25=K25),"EMPATE",(IF(J25&gt;K25,G25,I25)))</f>
        <v>EMPATE</v>
      </c>
      <c r="AB25" s="405">
        <f t="shared" ref="AB25:AB27" si="8">IF(AI25=AJ25,"EMPATE",)</f>
        <v>0</v>
      </c>
      <c r="AC25" s="411" t="str">
        <f t="shared" ref="AC25:AC27" si="9">IF(AND(J25=K25),"EMPATE",(IF(J25&lt;K25,G25,I25)))</f>
        <v>EMPATE</v>
      </c>
      <c r="AD25" s="129"/>
      <c r="AI25" s="67" t="str">
        <f t="shared" ref="AI25:AI27" si="10">IF(J25=K25,"EMPATE",)</f>
        <v>EMPATE</v>
      </c>
      <c r="AJ25" s="67" t="str">
        <f t="shared" ref="AJ25:AJ27" si="11">IF(J25&lt;&gt;0,"EMPATE","vazio")</f>
        <v>vazio</v>
      </c>
    </row>
    <row r="26" spans="2:36" x14ac:dyDescent="0.25">
      <c r="B26" s="251">
        <v>42478</v>
      </c>
      <c r="C26" s="269" t="s">
        <v>304</v>
      </c>
      <c r="D26" s="268" t="s">
        <v>494</v>
      </c>
      <c r="E26" s="268" t="s">
        <v>450</v>
      </c>
      <c r="F26" s="425">
        <v>3</v>
      </c>
      <c r="G26" s="426" t="str">
        <f>G9</f>
        <v>AEISEL</v>
      </c>
      <c r="H26" s="429">
        <v>2</v>
      </c>
      <c r="I26" s="267" t="str">
        <f>G8</f>
        <v>AAUBI</v>
      </c>
      <c r="J26" s="425"/>
      <c r="K26" s="267"/>
      <c r="L26" s="110"/>
      <c r="M26" s="110"/>
      <c r="N26" s="110"/>
      <c r="O26" s="110"/>
      <c r="P26" s="110"/>
      <c r="Q26" s="111"/>
      <c r="R26" s="111"/>
      <c r="AA26" s="411" t="str">
        <f t="shared" ref="AA26:AA27" si="12">IF(AND(J26=K26),"EMPATE",(IF(J26&gt;K26,G26,I26)))</f>
        <v>EMPATE</v>
      </c>
      <c r="AB26" s="405">
        <f t="shared" si="8"/>
        <v>0</v>
      </c>
      <c r="AC26" s="411" t="str">
        <f t="shared" si="9"/>
        <v>EMPATE</v>
      </c>
      <c r="AD26" s="129"/>
      <c r="AI26" s="67" t="str">
        <f t="shared" si="10"/>
        <v>EMPATE</v>
      </c>
      <c r="AJ26" s="67" t="str">
        <f t="shared" si="11"/>
        <v>vazio</v>
      </c>
    </row>
    <row r="27" spans="2:36" ht="18.75" thickBot="1" x14ac:dyDescent="0.3">
      <c r="B27" s="174">
        <v>42478</v>
      </c>
      <c r="C27" s="83" t="s">
        <v>419</v>
      </c>
      <c r="D27" s="28" t="s">
        <v>495</v>
      </c>
      <c r="E27" s="275" t="s">
        <v>416</v>
      </c>
      <c r="F27" s="57">
        <v>2</v>
      </c>
      <c r="G27" s="427" t="str">
        <f>G8</f>
        <v>AAUBI</v>
      </c>
      <c r="H27" s="430">
        <v>1</v>
      </c>
      <c r="I27" s="43" t="str">
        <f>G7</f>
        <v>AEFEP</v>
      </c>
      <c r="J27" s="57"/>
      <c r="K27" s="43"/>
      <c r="L27" s="110"/>
      <c r="M27" s="110"/>
      <c r="N27" s="110"/>
      <c r="O27" s="110"/>
      <c r="P27" s="110"/>
      <c r="Q27" s="111"/>
      <c r="R27" s="111"/>
      <c r="AA27" s="411" t="str">
        <f t="shared" si="12"/>
        <v>EMPATE</v>
      </c>
      <c r="AB27" s="405">
        <f t="shared" si="8"/>
        <v>0</v>
      </c>
      <c r="AC27" s="411" t="str">
        <f t="shared" si="9"/>
        <v>EMPATE</v>
      </c>
      <c r="AD27" s="129"/>
      <c r="AE27" s="129"/>
      <c r="AF27" s="129"/>
      <c r="AG27" s="129"/>
      <c r="AI27" s="67" t="str">
        <f t="shared" si="10"/>
        <v>EMPATE</v>
      </c>
      <c r="AJ27" s="67" t="str">
        <f t="shared" si="11"/>
        <v>vazio</v>
      </c>
    </row>
    <row r="28" spans="2:36" x14ac:dyDescent="0.25">
      <c r="B28" s="55"/>
      <c r="C28" s="54"/>
      <c r="D28" s="51"/>
      <c r="E28" s="51"/>
      <c r="F28" s="51"/>
      <c r="G28" s="226"/>
      <c r="H28" s="52"/>
      <c r="I28" s="51"/>
      <c r="J28" s="51"/>
      <c r="K28" s="51"/>
      <c r="L28" s="110"/>
      <c r="M28" s="110"/>
      <c r="N28" s="110"/>
      <c r="O28" s="110"/>
      <c r="P28" s="110"/>
      <c r="Q28" s="111"/>
      <c r="R28" s="111"/>
      <c r="AA28" s="129"/>
      <c r="AB28" s="129"/>
      <c r="AC28" s="129"/>
      <c r="AD28" s="129"/>
      <c r="AE28" s="129"/>
      <c r="AF28" s="129"/>
      <c r="AG28" s="129"/>
    </row>
    <row r="29" spans="2:36" ht="18.75" thickBot="1" x14ac:dyDescent="0.25">
      <c r="B29" s="534" t="s">
        <v>13</v>
      </c>
      <c r="C29" s="534"/>
      <c r="D29" s="534"/>
      <c r="E29" s="534"/>
      <c r="F29" s="534"/>
      <c r="G29" s="534"/>
      <c r="H29" s="534"/>
      <c r="I29" s="534"/>
      <c r="J29" s="534"/>
      <c r="K29" s="534"/>
      <c r="L29" s="110"/>
      <c r="M29" s="110"/>
      <c r="N29" s="110"/>
      <c r="O29" s="110"/>
      <c r="P29" s="110"/>
      <c r="Q29" s="111"/>
      <c r="R29" s="111"/>
      <c r="AA29" s="129"/>
      <c r="AB29" s="129"/>
      <c r="AC29" s="129"/>
      <c r="AD29" s="129"/>
      <c r="AE29" s="129"/>
      <c r="AF29" s="129"/>
      <c r="AG29" s="129"/>
      <c r="AH29" s="23"/>
      <c r="AI29" s="129"/>
      <c r="AJ29" s="129"/>
    </row>
    <row r="30" spans="2:36" ht="18.75" thickBot="1" x14ac:dyDescent="0.25">
      <c r="B30" s="121" t="s">
        <v>12</v>
      </c>
      <c r="C30" s="333" t="s">
        <v>11</v>
      </c>
      <c r="D30" s="407" t="s">
        <v>10</v>
      </c>
      <c r="E30" s="113" t="s">
        <v>9</v>
      </c>
      <c r="F30" s="408" t="s">
        <v>52</v>
      </c>
      <c r="G30" s="408" t="s">
        <v>8</v>
      </c>
      <c r="H30" s="122" t="s">
        <v>26</v>
      </c>
      <c r="I30" s="113" t="s">
        <v>27</v>
      </c>
      <c r="J30" s="123" t="s">
        <v>5</v>
      </c>
      <c r="K30" s="121" t="s">
        <v>4</v>
      </c>
      <c r="L30" s="110"/>
      <c r="M30" s="110"/>
      <c r="N30" s="110"/>
      <c r="O30" s="110"/>
      <c r="P30" s="110"/>
      <c r="Q30" s="111"/>
      <c r="R30" s="111"/>
      <c r="AA30" s="193" t="s">
        <v>71</v>
      </c>
      <c r="AB30" s="194" t="s">
        <v>72</v>
      </c>
      <c r="AC30" s="195" t="s">
        <v>73</v>
      </c>
      <c r="AD30" s="411"/>
      <c r="AE30" s="193" t="s">
        <v>74</v>
      </c>
      <c r="AF30" s="196" t="s">
        <v>75</v>
      </c>
      <c r="AG30" s="197" t="s">
        <v>76</v>
      </c>
      <c r="AH30" s="23"/>
      <c r="AI30" s="129"/>
      <c r="AJ30" s="129"/>
    </row>
    <row r="31" spans="2:36" x14ac:dyDescent="0.25">
      <c r="B31" s="14" t="s">
        <v>3</v>
      </c>
      <c r="C31" s="388" t="str">
        <f>G7</f>
        <v>AEFEP</v>
      </c>
      <c r="D31" s="16">
        <f>E31+F31+G31</f>
        <v>0</v>
      </c>
      <c r="E31" s="138">
        <f>COUNTIFS($AA$25:$AA$27,C31)</f>
        <v>0</v>
      </c>
      <c r="F31" s="345">
        <f>AG31</f>
        <v>0</v>
      </c>
      <c r="G31" s="156">
        <f>COUNTIFS($AC$25:$AC$27,C31)</f>
        <v>0</v>
      </c>
      <c r="H31" s="15">
        <f>SUMIFS(K25:K27,I25:I27,C31)+SUMIFS(J25:J27,G25:G27,C31)</f>
        <v>0</v>
      </c>
      <c r="I31" s="115">
        <f>AC31</f>
        <v>0</v>
      </c>
      <c r="J31" s="336">
        <f>H31-I31</f>
        <v>0</v>
      </c>
      <c r="K31" s="13">
        <f>(E31*3)+(F31*1)</f>
        <v>0</v>
      </c>
      <c r="L31" s="110"/>
      <c r="M31" s="110"/>
      <c r="N31" s="110"/>
      <c r="O31" s="110"/>
      <c r="P31" s="110"/>
      <c r="Q31" s="111"/>
      <c r="R31" s="111"/>
      <c r="AA31" s="155">
        <f>SUMIFS($J$25:$J$27,$G$25:$G$27,"&lt;&gt;B22",$I$25:$I$27,$C31)</f>
        <v>0</v>
      </c>
      <c r="AB31" s="198">
        <f>SUMIFS($K$25:$K$27,$I$25:$I$27,"&lt;&gt;B22",$G$25:$G$27,$C31)</f>
        <v>0</v>
      </c>
      <c r="AC31" s="199">
        <f>SUM(AA31:AB31)</f>
        <v>0</v>
      </c>
      <c r="AD31" s="190"/>
      <c r="AE31" s="133">
        <f>COUNTIFS($AB$25:$AB$27,"EMPATE",G25:G27,C31)</f>
        <v>0</v>
      </c>
      <c r="AF31" s="217">
        <f>COUNTIFS($AB$25:$AB$27,"EMPATE",I25:I27,C31)</f>
        <v>0</v>
      </c>
      <c r="AG31" s="218">
        <f>SUM(AE31:AF31)</f>
        <v>0</v>
      </c>
    </row>
    <row r="32" spans="2:36" x14ac:dyDescent="0.25">
      <c r="B32" s="8" t="s">
        <v>2</v>
      </c>
      <c r="C32" s="11" t="str">
        <f>G8</f>
        <v>AAUBI</v>
      </c>
      <c r="D32" s="10">
        <f>E32+F32+G32</f>
        <v>0</v>
      </c>
      <c r="E32" s="141">
        <f>COUNTIFS($AA$25:$AA$27,C32)</f>
        <v>0</v>
      </c>
      <c r="F32" s="346">
        <f>AG32</f>
        <v>0</v>
      </c>
      <c r="G32" s="157">
        <f>COUNTIFS($AC$25:$AC$27,C32)</f>
        <v>0</v>
      </c>
      <c r="H32" s="9">
        <f>SUMIFS(K25:K27,I25:I27,C32)+SUMIFS(J25:J27,G25:G27,C32)</f>
        <v>0</v>
      </c>
      <c r="I32" s="116">
        <f>AC32</f>
        <v>0</v>
      </c>
      <c r="J32" s="160">
        <f>H32-I32</f>
        <v>0</v>
      </c>
      <c r="K32" s="7">
        <f>(E32*3)+(F32*1)</f>
        <v>0</v>
      </c>
      <c r="L32" s="110"/>
      <c r="M32" s="110"/>
      <c r="N32" s="110"/>
      <c r="O32" s="110"/>
      <c r="P32" s="110"/>
      <c r="Q32" s="111"/>
      <c r="R32" s="111"/>
      <c r="AA32" s="155">
        <f>SUMIFS($J$25:$J$27,$G$25:$G$27,"&lt;&gt;B21",$I$25:$I$27,$C32)</f>
        <v>0</v>
      </c>
      <c r="AB32" s="198">
        <f>SUMIFS($K$25:$K$27,$I$25:$I$27,"&lt;&gt;B21",$G$25:$G$27,$C32)</f>
        <v>0</v>
      </c>
      <c r="AC32" s="199">
        <f>SUM(AA32:AB32)</f>
        <v>0</v>
      </c>
      <c r="AD32" s="190"/>
      <c r="AE32" s="155">
        <f>COUNTIFS($AB$25:$AB$27,"EMPATE",G25:G27,C32)</f>
        <v>0</v>
      </c>
      <c r="AF32" s="215">
        <f>COUNTIFS($AB$25:$AB$27,"EMPATE",I25:I27,C32)</f>
        <v>0</v>
      </c>
      <c r="AG32" s="216">
        <f>SUM(AE32:AF32)</f>
        <v>0</v>
      </c>
      <c r="AH32" s="23"/>
      <c r="AI32" s="129"/>
      <c r="AJ32" s="129"/>
    </row>
    <row r="33" spans="1:90" ht="18.75" thickBot="1" x14ac:dyDescent="0.3">
      <c r="B33" s="3" t="s">
        <v>1</v>
      </c>
      <c r="C33" s="6" t="str">
        <f>G9</f>
        <v>AEISEL</v>
      </c>
      <c r="D33" s="5">
        <f t="shared" ref="D33" si="13">E33+F33+G33</f>
        <v>0</v>
      </c>
      <c r="E33" s="144">
        <f>COUNTIFS($AA$25:$AA$27,C33)</f>
        <v>0</v>
      </c>
      <c r="F33" s="347">
        <f t="shared" ref="F33" si="14">AG33</f>
        <v>0</v>
      </c>
      <c r="G33" s="158">
        <f>COUNTIFS($AC$25:$AC$27,C33)</f>
        <v>0</v>
      </c>
      <c r="H33" s="4">
        <f>SUMIFS(K25:K27,I25:I27,C33)+SUMIFS(J25:J27,G25:G27,C33)</f>
        <v>0</v>
      </c>
      <c r="I33" s="117">
        <f t="shared" ref="I33" si="15">AC33</f>
        <v>0</v>
      </c>
      <c r="J33" s="161">
        <f>H33-I33</f>
        <v>0</v>
      </c>
      <c r="K33" s="2">
        <f t="shared" ref="K33" si="16">(E33*3)+(F33*1)</f>
        <v>0</v>
      </c>
      <c r="L33" s="110"/>
      <c r="M33" s="110"/>
      <c r="N33" s="110"/>
      <c r="O33" s="110"/>
      <c r="P33" s="110"/>
      <c r="Q33" s="111"/>
      <c r="R33" s="111"/>
      <c r="AA33" s="155">
        <f>SUMIFS($J$25:$J$27,$G$25:$G$27,"&lt;&gt;B23",$I$25:$I$27,$C33)</f>
        <v>0</v>
      </c>
      <c r="AB33" s="198">
        <f>SUMIFS($K$25:$K$27,$I$25:$I$27,"&lt;&gt;B23",$G$25:$G$27,$C33)</f>
        <v>0</v>
      </c>
      <c r="AC33" s="199">
        <f t="shared" ref="AC33" si="17">SUM(AA33:AB33)</f>
        <v>0</v>
      </c>
      <c r="AD33" s="190"/>
      <c r="AE33" s="133">
        <f>COUNTIFS($AB$25:$AB$27,"EMPATE",G25:G27,C33)</f>
        <v>0</v>
      </c>
      <c r="AF33" s="217">
        <f>COUNTIFS($AB$25:$AB$27,"EMPATE",I25:I27,C33)</f>
        <v>0</v>
      </c>
      <c r="AG33" s="218">
        <f>SUM(AE33:AF33)</f>
        <v>0</v>
      </c>
    </row>
    <row r="34" spans="1:90" x14ac:dyDescent="0.2">
      <c r="B34" s="76"/>
      <c r="C34" s="76"/>
      <c r="D34" s="76"/>
      <c r="E34" s="76"/>
      <c r="F34" s="76"/>
      <c r="G34" s="77"/>
      <c r="H34" s="76"/>
      <c r="I34" s="76"/>
      <c r="J34" s="76"/>
      <c r="K34" s="110"/>
      <c r="L34" s="110"/>
      <c r="M34" s="110"/>
      <c r="N34" s="110"/>
      <c r="O34" s="110"/>
      <c r="P34" s="110"/>
      <c r="Q34" s="111"/>
      <c r="R34" s="111"/>
    </row>
    <row r="35" spans="1:90" ht="20.25" x14ac:dyDescent="0.2">
      <c r="B35" s="564" t="s">
        <v>432</v>
      </c>
      <c r="C35" s="564"/>
      <c r="D35" s="564"/>
      <c r="E35" s="564"/>
      <c r="F35" s="564"/>
      <c r="G35" s="564"/>
      <c r="H35" s="564"/>
      <c r="I35" s="564"/>
      <c r="J35" s="564"/>
      <c r="K35" s="564"/>
      <c r="L35" s="110"/>
      <c r="M35" s="110"/>
      <c r="N35" s="110"/>
      <c r="O35" s="110"/>
      <c r="P35" s="110"/>
      <c r="Q35" s="111"/>
      <c r="R35" s="111"/>
    </row>
    <row r="36" spans="1:90" ht="20.25" x14ac:dyDescent="0.2">
      <c r="B36" s="76"/>
      <c r="C36" s="76"/>
      <c r="D36" s="76"/>
      <c r="E36" s="76"/>
      <c r="F36" s="76"/>
      <c r="G36" s="77"/>
      <c r="H36" s="76"/>
      <c r="I36" s="76"/>
      <c r="J36" s="76"/>
      <c r="K36" s="110"/>
      <c r="L36" s="110"/>
      <c r="M36" s="529" t="s">
        <v>434</v>
      </c>
      <c r="N36" s="529"/>
      <c r="O36" s="529"/>
      <c r="P36" s="110"/>
      <c r="Q36" s="111"/>
      <c r="R36" s="111"/>
    </row>
    <row r="37" spans="1:90" ht="18.75" thickBot="1" x14ac:dyDescent="0.25">
      <c r="B37" s="214"/>
      <c r="C37" s="78" t="s">
        <v>20</v>
      </c>
      <c r="D37" s="214"/>
      <c r="E37" s="78" t="s">
        <v>21</v>
      </c>
      <c r="F37" s="73"/>
      <c r="G37" s="78" t="s">
        <v>30</v>
      </c>
      <c r="H37" s="24"/>
      <c r="I37" s="78" t="s">
        <v>348</v>
      </c>
      <c r="J37" s="24"/>
      <c r="K37" s="67"/>
      <c r="L37" s="67"/>
      <c r="M37" s="254" t="s">
        <v>342</v>
      </c>
      <c r="N37" s="254" t="s">
        <v>343</v>
      </c>
      <c r="O37" s="254" t="s">
        <v>344</v>
      </c>
      <c r="P37" s="110"/>
      <c r="Q37" s="112"/>
      <c r="R37" s="112"/>
    </row>
    <row r="38" spans="1:90" ht="19.5" thickBot="1" x14ac:dyDescent="0.25">
      <c r="B38" s="214"/>
      <c r="C38" s="259" t="s">
        <v>22</v>
      </c>
      <c r="D38" s="214"/>
      <c r="E38" s="259" t="s">
        <v>22</v>
      </c>
      <c r="F38" s="72"/>
      <c r="G38" s="259" t="s">
        <v>22</v>
      </c>
      <c r="H38" s="71"/>
      <c r="I38" s="259" t="s">
        <v>22</v>
      </c>
      <c r="J38" s="67"/>
      <c r="K38" s="67"/>
      <c r="L38" s="67"/>
      <c r="M38" s="257" t="s">
        <v>579</v>
      </c>
      <c r="N38" s="257" t="s">
        <v>576</v>
      </c>
      <c r="O38" s="431" t="s">
        <v>602</v>
      </c>
      <c r="P38" s="110"/>
      <c r="Q38" s="112"/>
      <c r="R38" s="112"/>
    </row>
    <row r="39" spans="1:90" ht="18.75" x14ac:dyDescent="0.2">
      <c r="B39" s="228">
        <v>1</v>
      </c>
      <c r="C39" s="265" t="s">
        <v>579</v>
      </c>
      <c r="D39" s="214"/>
      <c r="E39" s="265" t="s">
        <v>575</v>
      </c>
      <c r="F39" s="253"/>
      <c r="G39" s="265" t="s">
        <v>601</v>
      </c>
      <c r="H39" s="253"/>
      <c r="I39" s="265" t="s">
        <v>580</v>
      </c>
      <c r="J39" s="67"/>
      <c r="K39" s="67"/>
      <c r="L39" s="67"/>
      <c r="M39" s="257" t="s">
        <v>580</v>
      </c>
      <c r="N39" s="257" t="s">
        <v>577</v>
      </c>
      <c r="O39" s="431" t="s">
        <v>603</v>
      </c>
      <c r="P39" s="110"/>
      <c r="Q39" s="112"/>
      <c r="R39" s="112"/>
    </row>
    <row r="40" spans="1:90" ht="18.75" x14ac:dyDescent="0.2">
      <c r="B40" s="229">
        <v>2</v>
      </c>
      <c r="C40" s="266" t="s">
        <v>577</v>
      </c>
      <c r="D40" s="214"/>
      <c r="E40" s="266" t="s">
        <v>576</v>
      </c>
      <c r="F40" s="253"/>
      <c r="G40" s="266" t="s">
        <v>559</v>
      </c>
      <c r="H40" s="253"/>
      <c r="I40" s="266" t="s">
        <v>598</v>
      </c>
      <c r="J40" s="67"/>
      <c r="K40" s="67"/>
      <c r="L40" s="67"/>
      <c r="M40" s="257" t="s">
        <v>601</v>
      </c>
      <c r="N40" s="257" t="s">
        <v>598</v>
      </c>
      <c r="O40" s="431" t="s">
        <v>604</v>
      </c>
      <c r="P40" s="110"/>
      <c r="Q40" s="112"/>
      <c r="R40" s="112"/>
    </row>
    <row r="41" spans="1:90" ht="19.5" thickBot="1" x14ac:dyDescent="0.25">
      <c r="B41" s="230">
        <v>3</v>
      </c>
      <c r="C41" s="266" t="s">
        <v>605</v>
      </c>
      <c r="D41" s="214"/>
      <c r="E41" s="266" t="s">
        <v>602</v>
      </c>
      <c r="F41" s="253"/>
      <c r="G41" s="266" t="s">
        <v>604</v>
      </c>
      <c r="H41" s="253"/>
      <c r="I41" s="266" t="s">
        <v>603</v>
      </c>
      <c r="J41" s="67"/>
      <c r="K41" s="67"/>
      <c r="L41" s="67"/>
      <c r="M41" s="257" t="s">
        <v>575</v>
      </c>
      <c r="N41" s="257" t="s">
        <v>559</v>
      </c>
      <c r="O41" s="431" t="s">
        <v>605</v>
      </c>
      <c r="P41" s="110"/>
      <c r="Q41" s="112"/>
      <c r="R41" s="112"/>
      <c r="AA41" s="129"/>
      <c r="AB41" s="129"/>
      <c r="AC41" s="129"/>
      <c r="AD41" s="129"/>
      <c r="AE41" s="129"/>
      <c r="AF41" s="129"/>
      <c r="AG41" s="129"/>
    </row>
    <row r="42" spans="1:90" ht="18.75" thickBot="1" x14ac:dyDescent="0.2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10"/>
      <c r="Q42" s="112"/>
      <c r="R42" s="112"/>
      <c r="AA42" s="129"/>
      <c r="AB42" s="129"/>
      <c r="AC42" s="129"/>
      <c r="AD42" s="129"/>
      <c r="AE42" s="129"/>
      <c r="AF42" s="129"/>
      <c r="AG42" s="129"/>
    </row>
    <row r="43" spans="1:90" ht="18.75" thickBot="1" x14ac:dyDescent="0.25">
      <c r="B43" s="525" t="s">
        <v>20</v>
      </c>
      <c r="C43" s="526"/>
      <c r="D43" s="526"/>
      <c r="E43" s="526"/>
      <c r="F43" s="526"/>
      <c r="G43" s="526"/>
      <c r="H43" s="526"/>
      <c r="I43" s="526"/>
      <c r="J43" s="526"/>
      <c r="K43" s="527"/>
      <c r="L43" s="67"/>
      <c r="M43" s="67"/>
      <c r="N43" s="67"/>
      <c r="O43" s="67"/>
      <c r="P43" s="187"/>
      <c r="Q43" s="188"/>
      <c r="R43" s="189"/>
      <c r="AC43" s="129"/>
      <c r="AD43" s="129"/>
      <c r="AE43" s="129"/>
      <c r="AF43" s="129"/>
      <c r="AG43" s="129"/>
    </row>
    <row r="44" spans="1:90" s="37" customFormat="1" ht="18.75" customHeight="1" thickBot="1" x14ac:dyDescent="0.25">
      <c r="A44" s="67"/>
      <c r="B44" s="66" t="s">
        <v>19</v>
      </c>
      <c r="C44" s="409" t="s">
        <v>18</v>
      </c>
      <c r="D44" s="66" t="s">
        <v>17</v>
      </c>
      <c r="E44" s="410" t="s">
        <v>23</v>
      </c>
      <c r="F44" s="519" t="s">
        <v>16</v>
      </c>
      <c r="G44" s="520"/>
      <c r="H44" s="520" t="s">
        <v>15</v>
      </c>
      <c r="I44" s="521"/>
      <c r="J44" s="562" t="s">
        <v>14</v>
      </c>
      <c r="K44" s="557"/>
      <c r="L44" s="67"/>
      <c r="M44" s="67"/>
      <c r="N44" s="67"/>
      <c r="O44" s="67"/>
      <c r="P44" s="67"/>
      <c r="Q44" s="67"/>
      <c r="R44" s="112"/>
      <c r="S44" s="67"/>
      <c r="T44" s="67"/>
      <c r="U44" s="67"/>
      <c r="V44" s="67"/>
      <c r="W44" s="67"/>
      <c r="X44" s="67"/>
      <c r="Y44" s="67"/>
      <c r="Z44" s="67"/>
      <c r="AA44" s="190" t="s">
        <v>53</v>
      </c>
      <c r="AB44" s="67" t="s">
        <v>70</v>
      </c>
      <c r="AC44" s="190" t="s">
        <v>54</v>
      </c>
      <c r="AD44" s="24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</row>
    <row r="45" spans="1:90" ht="18.75" customHeight="1" thickBot="1" x14ac:dyDescent="0.3">
      <c r="B45" s="174">
        <v>42478</v>
      </c>
      <c r="C45" s="274" t="s">
        <v>314</v>
      </c>
      <c r="D45" s="273" t="s">
        <v>214</v>
      </c>
      <c r="E45" s="25" t="s">
        <v>445</v>
      </c>
      <c r="F45" s="272">
        <v>1</v>
      </c>
      <c r="G45" s="271" t="str">
        <f>C39</f>
        <v>AAUM</v>
      </c>
      <c r="H45" s="270">
        <v>2</v>
      </c>
      <c r="I45" s="420" t="str">
        <f>C40</f>
        <v>AEISMAI</v>
      </c>
      <c r="J45" s="421"/>
      <c r="K45" s="420"/>
      <c r="L45" s="67"/>
      <c r="M45" s="67"/>
      <c r="N45" s="67"/>
      <c r="R45" s="112"/>
      <c r="AA45" s="24" t="str">
        <f>IF(AND(J45=K45),"EMPATE",(IF(J45&gt;K45,G45,I45)))</f>
        <v>EMPATE</v>
      </c>
      <c r="AB45" s="192">
        <f t="shared" ref="AB45:AB47" si="18">IF(AI45=AJ45,"EMPATE",)</f>
        <v>0</v>
      </c>
      <c r="AC45" s="24" t="str">
        <f t="shared" ref="AC45:AC47" si="19">IF(AND(J45=K45),"EMPATE",(IF(J45&lt;K45,G45,I45)))</f>
        <v>EMPATE</v>
      </c>
      <c r="AD45" s="129"/>
      <c r="AI45" s="67" t="str">
        <f t="shared" ref="AI45:AI47" si="20">IF(J45=K45,"EMPATE",)</f>
        <v>EMPATE</v>
      </c>
      <c r="AJ45" s="67" t="str">
        <f t="shared" ref="AJ45:AJ47" si="21">IF(J45&lt;&gt;0,"EMPATE","vazio")</f>
        <v>vazio</v>
      </c>
    </row>
    <row r="46" spans="1:90" ht="18.75" customHeight="1" x14ac:dyDescent="0.25">
      <c r="B46" s="173">
        <v>42479</v>
      </c>
      <c r="C46" s="42" t="s">
        <v>311</v>
      </c>
      <c r="D46" s="32" t="s">
        <v>215</v>
      </c>
      <c r="E46" s="31" t="s">
        <v>457</v>
      </c>
      <c r="F46" s="60">
        <v>2</v>
      </c>
      <c r="G46" s="30" t="str">
        <f>C40</f>
        <v>AEISMAI</v>
      </c>
      <c r="H46" s="59">
        <v>3</v>
      </c>
      <c r="I46" s="46" t="str">
        <f>C41</f>
        <v>2º PO grB</v>
      </c>
      <c r="J46" s="47"/>
      <c r="K46" s="46"/>
      <c r="L46" s="67"/>
      <c r="M46" s="67"/>
      <c r="N46" s="67"/>
      <c r="R46" s="112"/>
      <c r="AA46" s="24" t="str">
        <f t="shared" ref="AA46:AA47" si="22">IF(AND(J46=K46),"EMPATE",(IF(J46&gt;K46,G46,I46)))</f>
        <v>EMPATE</v>
      </c>
      <c r="AB46" s="192">
        <f t="shared" si="18"/>
        <v>0</v>
      </c>
      <c r="AC46" s="24" t="str">
        <f t="shared" si="19"/>
        <v>EMPATE</v>
      </c>
      <c r="AD46" s="129"/>
      <c r="AI46" s="67" t="str">
        <f t="shared" si="20"/>
        <v>EMPATE</v>
      </c>
      <c r="AJ46" s="67" t="str">
        <f t="shared" si="21"/>
        <v>vazio</v>
      </c>
    </row>
    <row r="47" spans="1:90" ht="18.75" customHeight="1" thickBot="1" x14ac:dyDescent="0.3">
      <c r="B47" s="174">
        <v>42479</v>
      </c>
      <c r="C47" s="29" t="s">
        <v>304</v>
      </c>
      <c r="D47" s="28" t="s">
        <v>216</v>
      </c>
      <c r="E47" s="58" t="s">
        <v>457</v>
      </c>
      <c r="F47" s="57">
        <v>3</v>
      </c>
      <c r="G47" s="26" t="str">
        <f>C41</f>
        <v>2º PO grB</v>
      </c>
      <c r="H47" s="56">
        <v>1</v>
      </c>
      <c r="I47" s="43" t="str">
        <f>C39</f>
        <v>AAUM</v>
      </c>
      <c r="J47" s="44"/>
      <c r="K47" s="43"/>
      <c r="L47" s="67"/>
      <c r="M47" s="67"/>
      <c r="N47" s="67"/>
      <c r="R47" s="24"/>
      <c r="AA47" s="24" t="str">
        <f t="shared" si="22"/>
        <v>EMPATE</v>
      </c>
      <c r="AB47" s="192">
        <f t="shared" si="18"/>
        <v>0</v>
      </c>
      <c r="AC47" s="24" t="str">
        <f t="shared" si="19"/>
        <v>EMPATE</v>
      </c>
      <c r="AD47" s="129"/>
      <c r="AE47" s="129"/>
      <c r="AF47" s="129"/>
      <c r="AG47" s="129"/>
      <c r="AI47" s="67" t="str">
        <f t="shared" si="20"/>
        <v>EMPATE</v>
      </c>
      <c r="AJ47" s="67" t="str">
        <f t="shared" si="21"/>
        <v>vazio</v>
      </c>
    </row>
    <row r="48" spans="1:90" ht="18.75" customHeight="1" x14ac:dyDescent="0.25">
      <c r="B48" s="55"/>
      <c r="C48" s="54"/>
      <c r="D48" s="51"/>
      <c r="E48" s="51"/>
      <c r="F48" s="51"/>
      <c r="G48" s="226"/>
      <c r="H48" s="52"/>
      <c r="I48" s="51"/>
      <c r="J48" s="51"/>
      <c r="K48" s="51"/>
      <c r="L48" s="67"/>
      <c r="M48" s="67"/>
      <c r="N48" s="67"/>
      <c r="R48" s="189"/>
      <c r="AA48" s="129"/>
      <c r="AB48" s="129"/>
      <c r="AC48" s="129"/>
      <c r="AD48" s="129"/>
      <c r="AE48" s="129"/>
      <c r="AF48" s="129"/>
      <c r="AG48" s="129"/>
    </row>
    <row r="49" spans="1:36" s="23" customFormat="1" ht="18.75" customHeight="1" thickBot="1" x14ac:dyDescent="0.25">
      <c r="A49" s="129"/>
      <c r="B49" s="534" t="s">
        <v>13</v>
      </c>
      <c r="C49" s="534"/>
      <c r="D49" s="534"/>
      <c r="E49" s="534"/>
      <c r="F49" s="534"/>
      <c r="G49" s="534"/>
      <c r="H49" s="534"/>
      <c r="I49" s="534"/>
      <c r="J49" s="534"/>
      <c r="K49" s="534"/>
      <c r="L49" s="24"/>
      <c r="M49" s="24"/>
      <c r="N49" s="24"/>
      <c r="R49" s="24"/>
      <c r="AA49" s="129"/>
      <c r="AB49" s="129"/>
      <c r="AC49" s="129"/>
      <c r="AD49" s="129"/>
      <c r="AE49" s="129"/>
      <c r="AF49" s="129"/>
      <c r="AG49" s="129"/>
      <c r="AI49" s="129"/>
      <c r="AJ49" s="129"/>
    </row>
    <row r="50" spans="1:36" s="23" customFormat="1" ht="18.75" customHeight="1" thickBot="1" x14ac:dyDescent="0.25">
      <c r="A50" s="129"/>
      <c r="B50" s="121" t="s">
        <v>12</v>
      </c>
      <c r="C50" s="333" t="s">
        <v>11</v>
      </c>
      <c r="D50" s="151" t="s">
        <v>10</v>
      </c>
      <c r="E50" s="113" t="s">
        <v>9</v>
      </c>
      <c r="F50" s="120" t="s">
        <v>52</v>
      </c>
      <c r="G50" s="120" t="s">
        <v>8</v>
      </c>
      <c r="H50" s="122" t="s">
        <v>26</v>
      </c>
      <c r="I50" s="113" t="s">
        <v>27</v>
      </c>
      <c r="J50" s="123" t="s">
        <v>5</v>
      </c>
      <c r="K50" s="121" t="s">
        <v>4</v>
      </c>
      <c r="L50" s="24"/>
      <c r="M50" s="24"/>
      <c r="R50" s="24"/>
      <c r="AA50" s="193" t="s">
        <v>71</v>
      </c>
      <c r="AB50" s="194" t="s">
        <v>72</v>
      </c>
      <c r="AC50" s="195" t="s">
        <v>73</v>
      </c>
      <c r="AD50" s="24"/>
      <c r="AE50" s="193" t="s">
        <v>74</v>
      </c>
      <c r="AF50" s="196" t="s">
        <v>75</v>
      </c>
      <c r="AG50" s="197" t="s">
        <v>76</v>
      </c>
      <c r="AI50" s="129"/>
      <c r="AJ50" s="129"/>
    </row>
    <row r="51" spans="1:36" ht="18.75" customHeight="1" x14ac:dyDescent="0.25">
      <c r="B51" s="14" t="s">
        <v>3</v>
      </c>
      <c r="C51" s="334" t="str">
        <f>C39</f>
        <v>AAUM</v>
      </c>
      <c r="D51" s="16">
        <f>E51+F51+G51</f>
        <v>0</v>
      </c>
      <c r="E51" s="138">
        <f>COUNTIFS($AA$45:$AA$47,C51)</f>
        <v>0</v>
      </c>
      <c r="F51" s="345">
        <f>AG51</f>
        <v>0</v>
      </c>
      <c r="G51" s="156">
        <f>COUNTIFS($AC$45:$AC$47,C51)</f>
        <v>0</v>
      </c>
      <c r="H51" s="15">
        <f>SUMIFS(K45:K47,I45:I47,C51)+SUMIFS(J45:J47,G45:G47,C51)</f>
        <v>0</v>
      </c>
      <c r="I51" s="115">
        <f>AC51</f>
        <v>0</v>
      </c>
      <c r="J51" s="336">
        <f>H51-I51</f>
        <v>0</v>
      </c>
      <c r="K51" s="13">
        <f>(E51*3)+(F51*1)</f>
        <v>0</v>
      </c>
      <c r="L51" s="67"/>
      <c r="M51" s="67"/>
      <c r="Q51" s="189"/>
      <c r="R51" s="189"/>
      <c r="AA51" s="155">
        <f>SUMIFS($J$45:$J$47,$G$45:$G$47,"&lt;&gt;B22",$I$45:$I$47,$C51)</f>
        <v>0</v>
      </c>
      <c r="AB51" s="198">
        <f>SUMIFS($K$45:$K$47,$I$45:$I$47,"&lt;&gt;B22",$G$45:$G$47,$C51)</f>
        <v>0</v>
      </c>
      <c r="AC51" s="199">
        <f>SUM(AA51:AB51)</f>
        <v>0</v>
      </c>
      <c r="AD51" s="190"/>
      <c r="AE51" s="133">
        <f>COUNTIFS($AB$45:$AB$47,"EMPATE",G45:G47,C51)</f>
        <v>0</v>
      </c>
      <c r="AF51" s="217">
        <f>COUNTIFS($AB$45:$AB$47,"EMPATE",I45:I47,C51)</f>
        <v>0</v>
      </c>
      <c r="AG51" s="218">
        <f>SUM(AE51:AF51)</f>
        <v>0</v>
      </c>
    </row>
    <row r="52" spans="1:36" s="23" customFormat="1" ht="18.75" customHeight="1" x14ac:dyDescent="0.25">
      <c r="A52" s="129"/>
      <c r="B52" s="8" t="s">
        <v>2</v>
      </c>
      <c r="C52" s="11" t="str">
        <f>C40</f>
        <v>AEISMAI</v>
      </c>
      <c r="D52" s="10">
        <f>E52+F52+G52</f>
        <v>0</v>
      </c>
      <c r="E52" s="141">
        <f>COUNTIFS($AA$45:$AA$47,C52)</f>
        <v>0</v>
      </c>
      <c r="F52" s="346">
        <f>AG52</f>
        <v>0</v>
      </c>
      <c r="G52" s="157">
        <f>COUNTIFS($AC$45:$AC$47,C52)</f>
        <v>0</v>
      </c>
      <c r="H52" s="9">
        <f>SUMIFS(K45:K47,I45:I47,C52)+SUMIFS(J45:J47,G45:G47,C52)</f>
        <v>0</v>
      </c>
      <c r="I52" s="116">
        <f>AC52</f>
        <v>0</v>
      </c>
      <c r="J52" s="160">
        <f>H52-I52</f>
        <v>0</v>
      </c>
      <c r="K52" s="7">
        <f>(E52*3)+(F52*1)</f>
        <v>0</v>
      </c>
      <c r="L52" s="24"/>
      <c r="M52" s="24"/>
      <c r="R52" s="24"/>
      <c r="AA52" s="155">
        <f>SUMIFS($J$45:$J$47,$G$45:$G$47,"&lt;&gt;B21",$I$45:$I$47,$C52)</f>
        <v>0</v>
      </c>
      <c r="AB52" s="198">
        <f>SUMIFS($K$45:$K$47,$I$45:$I$47,"&lt;&gt;B21",$G$45:$G$47,$C52)</f>
        <v>0</v>
      </c>
      <c r="AC52" s="199">
        <f>SUM(AA52:AB52)</f>
        <v>0</v>
      </c>
      <c r="AD52" s="190"/>
      <c r="AE52" s="155">
        <f>COUNTIFS($AB$45:$AB$47,"EMPATE",G45:G47,C52)</f>
        <v>0</v>
      </c>
      <c r="AF52" s="215">
        <f>COUNTIFS($AB$45:$AB$47,"EMPATE",I45:I47,C52)</f>
        <v>0</v>
      </c>
      <c r="AG52" s="216">
        <f>SUM(AE52:AF52)</f>
        <v>0</v>
      </c>
      <c r="AI52" s="129"/>
      <c r="AJ52" s="129"/>
    </row>
    <row r="53" spans="1:36" ht="18.75" customHeight="1" thickBot="1" x14ac:dyDescent="0.3">
      <c r="B53" s="3" t="s">
        <v>1</v>
      </c>
      <c r="C53" s="6" t="str">
        <f>C41</f>
        <v>2º PO grB</v>
      </c>
      <c r="D53" s="5">
        <f t="shared" ref="D53" si="23">E53+F53+G53</f>
        <v>0</v>
      </c>
      <c r="E53" s="144">
        <f>COUNTIFS($AA$45:$AA$47,C53)</f>
        <v>0</v>
      </c>
      <c r="F53" s="347">
        <f t="shared" ref="F53" si="24">AG53</f>
        <v>0</v>
      </c>
      <c r="G53" s="158">
        <f>COUNTIFS($AC$45:$AC$47,C53)</f>
        <v>0</v>
      </c>
      <c r="H53" s="4">
        <f>SUMIFS(K45:K47,I45:I47,C53)+SUMIFS(J45:J47,G45:G47,C53)</f>
        <v>0</v>
      </c>
      <c r="I53" s="117">
        <f t="shared" ref="I53" si="25">AC53</f>
        <v>0</v>
      </c>
      <c r="J53" s="161">
        <f>H53-I53</f>
        <v>0</v>
      </c>
      <c r="K53" s="2">
        <f t="shared" ref="K53" si="26">(E53*3)+(F53*1)</f>
        <v>0</v>
      </c>
      <c r="L53" s="67"/>
      <c r="M53" s="67"/>
      <c r="Q53" s="189"/>
      <c r="R53" s="189"/>
      <c r="AA53" s="155">
        <f>SUMIFS($J$45:$J$47,$G$45:$G$47,"&lt;&gt;B23",$I$45:$I$47,$C53)</f>
        <v>0</v>
      </c>
      <c r="AB53" s="198">
        <f>SUMIFS($K$45:$K$47,$I$45:$I$47,"&lt;&gt;B23",$G$45:$G$47,$C53)</f>
        <v>0</v>
      </c>
      <c r="AC53" s="199">
        <f t="shared" ref="AC53" si="27">SUM(AA53:AB53)</f>
        <v>0</v>
      </c>
      <c r="AD53" s="190"/>
      <c r="AE53" s="133">
        <f>COUNTIFS($AB$45:$AB$47,"EMPATE",G45:G47,C53)</f>
        <v>0</v>
      </c>
      <c r="AF53" s="217">
        <f>COUNTIFS($AB$45:$AB$47,"EMPATE",I45:I47,C53)</f>
        <v>0</v>
      </c>
      <c r="AG53" s="218">
        <f>SUM(AE53:AF53)</f>
        <v>0</v>
      </c>
    </row>
    <row r="54" spans="1:36" ht="18.75" customHeight="1" thickBot="1" x14ac:dyDescent="0.3">
      <c r="B54" s="214"/>
      <c r="C54" s="214"/>
      <c r="D54" s="214"/>
      <c r="E54" s="214"/>
      <c r="F54" s="214"/>
      <c r="G54" s="227"/>
      <c r="H54" s="214"/>
      <c r="I54" s="214"/>
      <c r="J54" s="214"/>
      <c r="K54" s="214"/>
      <c r="AA54" s="129"/>
      <c r="AB54" s="129"/>
      <c r="AC54" s="129"/>
      <c r="AD54" s="129"/>
      <c r="AE54" s="129"/>
      <c r="AF54" s="129"/>
    </row>
    <row r="55" spans="1:36" ht="18.75" customHeight="1" thickBot="1" x14ac:dyDescent="0.25">
      <c r="B55" s="525" t="s">
        <v>21</v>
      </c>
      <c r="C55" s="526"/>
      <c r="D55" s="526"/>
      <c r="E55" s="526"/>
      <c r="F55" s="526"/>
      <c r="G55" s="526"/>
      <c r="H55" s="526"/>
      <c r="I55" s="526"/>
      <c r="J55" s="526"/>
      <c r="K55" s="527"/>
      <c r="AA55" s="129"/>
      <c r="AB55" s="129"/>
      <c r="AC55" s="129"/>
      <c r="AD55" s="129"/>
      <c r="AE55" s="129"/>
      <c r="AF55" s="129"/>
    </row>
    <row r="56" spans="1:36" ht="18.75" customHeight="1" thickBot="1" x14ac:dyDescent="0.25">
      <c r="B56" s="66" t="s">
        <v>19</v>
      </c>
      <c r="C56" s="409" t="s">
        <v>18</v>
      </c>
      <c r="D56" s="66" t="s">
        <v>17</v>
      </c>
      <c r="E56" s="410" t="s">
        <v>23</v>
      </c>
      <c r="F56" s="519" t="s">
        <v>16</v>
      </c>
      <c r="G56" s="520"/>
      <c r="H56" s="520" t="s">
        <v>15</v>
      </c>
      <c r="I56" s="521"/>
      <c r="J56" s="562" t="s">
        <v>14</v>
      </c>
      <c r="K56" s="557"/>
      <c r="AA56" s="190" t="s">
        <v>53</v>
      </c>
      <c r="AB56" s="192" t="s">
        <v>70</v>
      </c>
      <c r="AC56" s="190" t="s">
        <v>54</v>
      </c>
      <c r="AD56" s="129"/>
      <c r="AE56" s="129"/>
      <c r="AF56" s="129"/>
    </row>
    <row r="57" spans="1:36" ht="18.75" customHeight="1" thickBot="1" x14ac:dyDescent="0.3">
      <c r="B57" s="174">
        <v>42478</v>
      </c>
      <c r="C57" s="274" t="s">
        <v>418</v>
      </c>
      <c r="D57" s="273" t="s">
        <v>217</v>
      </c>
      <c r="E57" s="25" t="s">
        <v>445</v>
      </c>
      <c r="F57" s="272">
        <v>1</v>
      </c>
      <c r="G57" s="271" t="str">
        <f>E39</f>
        <v>AEFMH</v>
      </c>
      <c r="H57" s="270">
        <v>2</v>
      </c>
      <c r="I57" s="420" t="str">
        <f>E40</f>
        <v>IPLeiria</v>
      </c>
      <c r="J57" s="421"/>
      <c r="K57" s="420"/>
      <c r="AA57" s="24" t="str">
        <f>IF(AND(J57=K57),"EMPATE",(IF(J57&gt;K57,G57,I57)))</f>
        <v>EMPATE</v>
      </c>
      <c r="AB57" s="192">
        <f t="shared" ref="AB57:AB59" si="28">IF(AI57=AJ57,"EMPATE",)</f>
        <v>0</v>
      </c>
      <c r="AC57" s="24" t="str">
        <f t="shared" ref="AC57:AC59" si="29">IF(AND(J57=K57),"EMPATE",(IF(J57&lt;K57,G57,I57)))</f>
        <v>EMPATE</v>
      </c>
      <c r="AI57" s="67" t="str">
        <f t="shared" ref="AI57:AI59" si="30">IF(J57=K57,"EMPATE",)</f>
        <v>EMPATE</v>
      </c>
      <c r="AJ57" s="67" t="str">
        <f t="shared" ref="AJ57:AJ59" si="31">IF(J57&lt;&gt;0,"EMPATE","vazio")</f>
        <v>vazio</v>
      </c>
    </row>
    <row r="58" spans="1:36" ht="18.75" customHeight="1" x14ac:dyDescent="0.25">
      <c r="B58" s="173">
        <v>42479</v>
      </c>
      <c r="C58" s="42" t="s">
        <v>314</v>
      </c>
      <c r="D58" s="32" t="s">
        <v>218</v>
      </c>
      <c r="E58" s="31" t="s">
        <v>457</v>
      </c>
      <c r="F58" s="60">
        <v>2</v>
      </c>
      <c r="G58" s="30" t="str">
        <f>E40</f>
        <v>IPLeiria</v>
      </c>
      <c r="H58" s="59">
        <v>3</v>
      </c>
      <c r="I58" s="46" t="str">
        <f>E41</f>
        <v>1º PO grA</v>
      </c>
      <c r="J58" s="47"/>
      <c r="K58" s="46"/>
      <c r="AA58" s="24" t="str">
        <f t="shared" ref="AA58:AA59" si="32">IF(AND(J58=K58),"EMPATE",(IF(J58&gt;K58,G58,I58)))</f>
        <v>EMPATE</v>
      </c>
      <c r="AB58" s="192">
        <f t="shared" si="28"/>
        <v>0</v>
      </c>
      <c r="AC58" s="24" t="str">
        <f>IF(AND(J58=K58),"EMPATE",(IF(J58&lt;K58,G58,I58)))</f>
        <v>EMPATE</v>
      </c>
      <c r="AI58" s="67" t="str">
        <f t="shared" si="30"/>
        <v>EMPATE</v>
      </c>
      <c r="AJ58" s="67" t="str">
        <f t="shared" si="31"/>
        <v>vazio</v>
      </c>
    </row>
    <row r="59" spans="1:36" ht="18.75" customHeight="1" thickBot="1" x14ac:dyDescent="0.3">
      <c r="B59" s="174">
        <v>42479</v>
      </c>
      <c r="C59" s="29" t="s">
        <v>309</v>
      </c>
      <c r="D59" s="28" t="s">
        <v>219</v>
      </c>
      <c r="E59" s="58" t="s">
        <v>457</v>
      </c>
      <c r="F59" s="57">
        <v>3</v>
      </c>
      <c r="G59" s="26" t="str">
        <f>E41</f>
        <v>1º PO grA</v>
      </c>
      <c r="H59" s="56">
        <v>1</v>
      </c>
      <c r="I59" s="43" t="str">
        <f>E39</f>
        <v>AEFMH</v>
      </c>
      <c r="J59" s="44"/>
      <c r="K59" s="43"/>
      <c r="AA59" s="24" t="str">
        <f t="shared" si="32"/>
        <v>EMPATE</v>
      </c>
      <c r="AB59" s="192">
        <f t="shared" si="28"/>
        <v>0</v>
      </c>
      <c r="AC59" s="24" t="str">
        <f t="shared" si="29"/>
        <v>EMPATE</v>
      </c>
      <c r="AI59" s="67" t="str">
        <f t="shared" si="30"/>
        <v>EMPATE</v>
      </c>
      <c r="AJ59" s="67" t="str">
        <f t="shared" si="31"/>
        <v>vazio</v>
      </c>
    </row>
    <row r="60" spans="1:36" ht="18.75" customHeight="1" x14ac:dyDescent="0.25">
      <c r="B60" s="55"/>
      <c r="C60" s="54"/>
      <c r="D60" s="51"/>
      <c r="E60" s="51"/>
      <c r="F60" s="51"/>
      <c r="G60" s="226"/>
      <c r="H60" s="52"/>
      <c r="I60" s="51"/>
      <c r="J60" s="51"/>
      <c r="K60" s="51"/>
    </row>
    <row r="61" spans="1:36" ht="18.75" customHeight="1" thickBot="1" x14ac:dyDescent="0.25">
      <c r="B61" s="534" t="s">
        <v>13</v>
      </c>
      <c r="C61" s="534"/>
      <c r="D61" s="534"/>
      <c r="E61" s="534"/>
      <c r="F61" s="534"/>
      <c r="G61" s="534"/>
      <c r="H61" s="534"/>
      <c r="I61" s="534"/>
      <c r="J61" s="534"/>
      <c r="K61" s="534"/>
    </row>
    <row r="62" spans="1:36" ht="18.75" customHeight="1" thickBot="1" x14ac:dyDescent="0.25">
      <c r="B62" s="121" t="s">
        <v>12</v>
      </c>
      <c r="C62" s="333" t="s">
        <v>11</v>
      </c>
      <c r="D62" s="339" t="s">
        <v>10</v>
      </c>
      <c r="E62" s="113" t="s">
        <v>9</v>
      </c>
      <c r="F62" s="120" t="s">
        <v>52</v>
      </c>
      <c r="G62" s="120" t="s">
        <v>8</v>
      </c>
      <c r="H62" s="122" t="s">
        <v>26</v>
      </c>
      <c r="I62" s="113" t="s">
        <v>27</v>
      </c>
      <c r="J62" s="123" t="s">
        <v>5</v>
      </c>
      <c r="K62" s="121" t="s">
        <v>4</v>
      </c>
      <c r="AA62" s="193" t="s">
        <v>71</v>
      </c>
      <c r="AB62" s="194" t="s">
        <v>72</v>
      </c>
      <c r="AC62" s="195" t="s">
        <v>73</v>
      </c>
      <c r="AD62" s="24"/>
      <c r="AE62" s="193" t="s">
        <v>74</v>
      </c>
      <c r="AF62" s="196" t="s">
        <v>75</v>
      </c>
      <c r="AG62" s="197" t="s">
        <v>76</v>
      </c>
    </row>
    <row r="63" spans="1:36" ht="18.75" customHeight="1" x14ac:dyDescent="0.2">
      <c r="B63" s="14" t="s">
        <v>3</v>
      </c>
      <c r="C63" s="388" t="str">
        <f>E39</f>
        <v>AEFMH</v>
      </c>
      <c r="D63" s="14">
        <f>E63+F63+G63</f>
        <v>0</v>
      </c>
      <c r="E63" s="136">
        <f>COUNTIFS($AA$57:$AA$59,C63)</f>
        <v>0</v>
      </c>
      <c r="F63" s="348">
        <f>AG63</f>
        <v>0</v>
      </c>
      <c r="G63" s="156">
        <f>COUNTIFS($AC$57:$AC$59,C63)</f>
        <v>0</v>
      </c>
      <c r="H63" s="15">
        <f>SUMIFS(K57:K59,I57:I59,C63)+SUMIFS(J57:J59,G57:G59,C63)</f>
        <v>0</v>
      </c>
      <c r="I63" s="115">
        <f>AC63</f>
        <v>0</v>
      </c>
      <c r="J63" s="336">
        <f>H63-I63</f>
        <v>0</v>
      </c>
      <c r="K63" s="13">
        <f>(E63*3)+(F63*1)</f>
        <v>0</v>
      </c>
      <c r="AA63" s="155">
        <f>SUMIFS($J$57:$J$59,$G$57:$G$59,"&lt;&gt;B21",$I$57:$I$59,$C63)</f>
        <v>0</v>
      </c>
      <c r="AB63" s="198">
        <f>SUMIFS($K$57:$K$59,$I$57:$I$59,"&lt;&gt;B21",$G$57:$G$59,$C63)</f>
        <v>0</v>
      </c>
      <c r="AC63" s="199">
        <f>SUM(AA63:AB63)</f>
        <v>0</v>
      </c>
      <c r="AD63" s="190"/>
      <c r="AE63" s="133">
        <f>COUNTIFS($AB$57:$AB$59,"EMPATE",G57:G59,C63)</f>
        <v>0</v>
      </c>
      <c r="AF63" s="217">
        <f>COUNTIFS($AB$57:$AB$59,"EMPATE",I57:I59,C63)</f>
        <v>0</v>
      </c>
      <c r="AG63" s="218">
        <f>SUM(AE63:AF63)</f>
        <v>0</v>
      </c>
    </row>
    <row r="64" spans="1:36" ht="18.75" customHeight="1" thickBot="1" x14ac:dyDescent="0.25">
      <c r="B64" s="8" t="s">
        <v>2</v>
      </c>
      <c r="C64" s="11" t="str">
        <f>E40</f>
        <v>IPLeiria</v>
      </c>
      <c r="D64" s="8">
        <f>E64+F64+G64</f>
        <v>0</v>
      </c>
      <c r="E64" s="139">
        <f>COUNTIFS($AA$57:$AA$59,C64)</f>
        <v>0</v>
      </c>
      <c r="F64" s="349">
        <f>AG64</f>
        <v>0</v>
      </c>
      <c r="G64" s="157">
        <f>COUNTIFS($AC$57:$AC$59,C64)</f>
        <v>0</v>
      </c>
      <c r="H64" s="9">
        <f>SUMIFS(K57:K59,I57:I59,C64)+SUMIFS(J57:J59,G57:G59,C64)</f>
        <v>0</v>
      </c>
      <c r="I64" s="116">
        <f>AC64</f>
        <v>0</v>
      </c>
      <c r="J64" s="160">
        <f>H64-I64</f>
        <v>0</v>
      </c>
      <c r="K64" s="7">
        <f t="shared" ref="K64" si="33">(E64*3)+(F64*1)</f>
        <v>0</v>
      </c>
      <c r="AA64" s="155">
        <f>SUMIFS($J$57:$J$59,$G$57:$G$59,"&lt;&gt;B21",$I$57:$I$59,$C64)</f>
        <v>0</v>
      </c>
      <c r="AB64" s="198">
        <f>SUMIFS($K$57:$K$59,$I$57:$I$59,"&lt;&gt;B21",$G$57:$G$59,$C64)</f>
        <v>0</v>
      </c>
      <c r="AC64" s="199">
        <f t="shared" ref="AC64" si="34">SUM(AA64:AB64)</f>
        <v>0</v>
      </c>
      <c r="AD64" s="190"/>
      <c r="AE64" s="133">
        <f>COUNTIFS($AB$57:$AB$59,"EMPATE",G57:G59,C64)</f>
        <v>0</v>
      </c>
      <c r="AF64" s="217">
        <f>COUNTIFS($AB$57:$AB$59,"EMPATE",I57:I59,C64)</f>
        <v>0</v>
      </c>
      <c r="AG64" s="218">
        <f>SUM(AE64:AF64)</f>
        <v>0</v>
      </c>
    </row>
    <row r="65" spans="2:36" ht="18.75" customHeight="1" thickBot="1" x14ac:dyDescent="0.25">
      <c r="B65" s="3" t="s">
        <v>1</v>
      </c>
      <c r="C65" s="6" t="str">
        <f>E41</f>
        <v>1º PO grA</v>
      </c>
      <c r="D65" s="3">
        <f>E65+F65+G65</f>
        <v>0</v>
      </c>
      <c r="E65" s="142">
        <f>COUNTIFS($AA$57:$AA$59,C65)</f>
        <v>0</v>
      </c>
      <c r="F65" s="350">
        <f>AG65</f>
        <v>0</v>
      </c>
      <c r="G65" s="158">
        <f>COUNTIFS($AC$57:$AC$59,C65)</f>
        <v>0</v>
      </c>
      <c r="H65" s="4">
        <f>SUMIFS(K57:K59,I57:I59,C65)+SUMIFS(J57:J59,G57:G59,C65)</f>
        <v>0</v>
      </c>
      <c r="I65" s="117">
        <f>AC65</f>
        <v>0</v>
      </c>
      <c r="J65" s="161">
        <f>H65-I65</f>
        <v>0</v>
      </c>
      <c r="K65" s="2">
        <f>(E65*3)+(F65*1)</f>
        <v>0</v>
      </c>
      <c r="AA65" s="209">
        <f>SUMIFS($J$57:$J$59,$G$57:$G$59,"&lt;&gt;B21",$I$57:$I$59,$C65)</f>
        <v>0</v>
      </c>
      <c r="AB65" s="162">
        <f>SUMIFS($K$57:$K$59,$I$57:$I$59,"&lt;&gt;B21",$G$57:$G$59,$C65)</f>
        <v>0</v>
      </c>
      <c r="AC65" s="210">
        <f>SUM(AA65:AB65)</f>
        <v>0</v>
      </c>
      <c r="AD65" s="190"/>
      <c r="AE65" s="155">
        <f>COUNTIFS($AB$57:$AB$59,"EMPATE",G57:G59,C65)</f>
        <v>0</v>
      </c>
      <c r="AF65" s="215">
        <f>COUNTIFS($AB$57:$AB$59,"EMPATE",I57:I59,C65)</f>
        <v>0</v>
      </c>
      <c r="AG65" s="216">
        <f>SUM(AE65:AF65)</f>
        <v>0</v>
      </c>
    </row>
    <row r="66" spans="2:36" ht="18.75" customHeight="1" thickBot="1" x14ac:dyDescent="0.3">
      <c r="B66" s="214"/>
      <c r="C66" s="214"/>
      <c r="D66" s="214"/>
      <c r="E66" s="214"/>
      <c r="F66" s="214"/>
      <c r="G66" s="227"/>
      <c r="H66" s="214"/>
      <c r="I66" s="214"/>
      <c r="J66" s="214"/>
      <c r="K66" s="214"/>
    </row>
    <row r="67" spans="2:36" ht="18.75" customHeight="1" thickBot="1" x14ac:dyDescent="0.25">
      <c r="B67" s="525" t="s">
        <v>30</v>
      </c>
      <c r="C67" s="526"/>
      <c r="D67" s="526"/>
      <c r="E67" s="526"/>
      <c r="F67" s="526"/>
      <c r="G67" s="526"/>
      <c r="H67" s="526"/>
      <c r="I67" s="526"/>
      <c r="J67" s="526"/>
      <c r="K67" s="527"/>
    </row>
    <row r="68" spans="2:36" ht="18.75" customHeight="1" thickBot="1" x14ac:dyDescent="0.25">
      <c r="B68" s="66" t="s">
        <v>19</v>
      </c>
      <c r="C68" s="409" t="s">
        <v>18</v>
      </c>
      <c r="D68" s="66" t="s">
        <v>17</v>
      </c>
      <c r="E68" s="410" t="s">
        <v>23</v>
      </c>
      <c r="F68" s="519" t="s">
        <v>16</v>
      </c>
      <c r="G68" s="520"/>
      <c r="H68" s="520" t="s">
        <v>15</v>
      </c>
      <c r="I68" s="521"/>
      <c r="J68" s="562" t="s">
        <v>14</v>
      </c>
      <c r="K68" s="557"/>
      <c r="AA68" s="190" t="s">
        <v>53</v>
      </c>
      <c r="AB68" s="192" t="s">
        <v>70</v>
      </c>
      <c r="AC68" s="190" t="s">
        <v>54</v>
      </c>
      <c r="AD68" s="129"/>
      <c r="AE68" s="129"/>
      <c r="AF68" s="129"/>
    </row>
    <row r="69" spans="2:36" ht="18.75" customHeight="1" thickBot="1" x14ac:dyDescent="0.3">
      <c r="B69" s="174">
        <v>42478</v>
      </c>
      <c r="C69" s="274" t="s">
        <v>418</v>
      </c>
      <c r="D69" s="273" t="s">
        <v>220</v>
      </c>
      <c r="E69" s="25" t="s">
        <v>450</v>
      </c>
      <c r="F69" s="272">
        <v>1</v>
      </c>
      <c r="G69" s="271" t="str">
        <f>G39</f>
        <v>AAFDL</v>
      </c>
      <c r="H69" s="270">
        <v>2</v>
      </c>
      <c r="I69" s="420" t="str">
        <f>G40</f>
        <v>AAC</v>
      </c>
      <c r="J69" s="421"/>
      <c r="K69" s="420"/>
      <c r="AA69" s="24" t="str">
        <f>IF(AND(J69=K69),"EMPATE",(IF(J69&gt;K69,G69,I69)))</f>
        <v>EMPATE</v>
      </c>
      <c r="AB69" s="192">
        <f>IF(AI69=AJ69,"EMPATE",)</f>
        <v>0</v>
      </c>
      <c r="AC69" s="24" t="str">
        <f t="shared" ref="AC69:AC71" si="35">IF(AND(J69=K69),"EMPATE",(IF(J69&lt;K69,G69,I69)))</f>
        <v>EMPATE</v>
      </c>
      <c r="AI69" s="67" t="str">
        <f>IF(J69=K69,"EMPATE",)</f>
        <v>EMPATE</v>
      </c>
      <c r="AJ69" s="67" t="str">
        <f>IF(J69&lt;&gt;0,"EMPATE","vazio")</f>
        <v>vazio</v>
      </c>
    </row>
    <row r="70" spans="2:36" ht="18.75" customHeight="1" x14ac:dyDescent="0.25">
      <c r="B70" s="173">
        <v>42479</v>
      </c>
      <c r="C70" s="42" t="s">
        <v>418</v>
      </c>
      <c r="D70" s="32" t="s">
        <v>221</v>
      </c>
      <c r="E70" s="31" t="s">
        <v>457</v>
      </c>
      <c r="F70" s="60">
        <v>2</v>
      </c>
      <c r="G70" s="30" t="str">
        <f>G40</f>
        <v>AAC</v>
      </c>
      <c r="H70" s="59">
        <v>3</v>
      </c>
      <c r="I70" s="46" t="str">
        <f>G41</f>
        <v>1º PO grB</v>
      </c>
      <c r="J70" s="47"/>
      <c r="K70" s="46"/>
      <c r="AA70" s="24" t="str">
        <f t="shared" ref="AA70:AA71" si="36">IF(AND(J70=K70),"EMPATE",(IF(J70&gt;K70,G70,I70)))</f>
        <v>EMPATE</v>
      </c>
      <c r="AB70" s="192">
        <f t="shared" ref="AB70:AB71" si="37">IF(AI70=AJ70,"EMPATE",)</f>
        <v>0</v>
      </c>
      <c r="AC70" s="24" t="str">
        <f>IF(AND(J70=K70),"EMPATE",(IF(J70&lt;K70,G70,I70)))</f>
        <v>EMPATE</v>
      </c>
      <c r="AI70" s="67" t="str">
        <f>IF(J70=K70,"EMPATE",)</f>
        <v>EMPATE</v>
      </c>
      <c r="AJ70" s="67" t="str">
        <f t="shared" ref="AJ70:AJ71" si="38">IF(J70&lt;&gt;0,"EMPATE","vazio")</f>
        <v>vazio</v>
      </c>
    </row>
    <row r="71" spans="2:36" ht="18.75" customHeight="1" thickBot="1" x14ac:dyDescent="0.3">
      <c r="B71" s="174">
        <v>42479</v>
      </c>
      <c r="C71" s="515" t="s">
        <v>341</v>
      </c>
      <c r="D71" s="28" t="s">
        <v>222</v>
      </c>
      <c r="E71" s="514" t="s">
        <v>472</v>
      </c>
      <c r="F71" s="57">
        <v>3</v>
      </c>
      <c r="G71" s="26" t="str">
        <f>G41</f>
        <v>1º PO grB</v>
      </c>
      <c r="H71" s="56">
        <v>1</v>
      </c>
      <c r="I71" s="43" t="str">
        <f>G39</f>
        <v>AAFDL</v>
      </c>
      <c r="J71" s="44"/>
      <c r="K71" s="43"/>
      <c r="AA71" s="24" t="str">
        <f t="shared" si="36"/>
        <v>EMPATE</v>
      </c>
      <c r="AB71" s="192">
        <f t="shared" si="37"/>
        <v>0</v>
      </c>
      <c r="AC71" s="24" t="str">
        <f t="shared" si="35"/>
        <v>EMPATE</v>
      </c>
      <c r="AI71" s="67" t="str">
        <f>IF(J71=K71,"EMPATE",)</f>
        <v>EMPATE</v>
      </c>
      <c r="AJ71" s="67" t="str">
        <f t="shared" si="38"/>
        <v>vazio</v>
      </c>
    </row>
    <row r="72" spans="2:36" ht="18.75" customHeight="1" x14ac:dyDescent="0.25">
      <c r="B72" s="55"/>
      <c r="C72" s="54"/>
      <c r="D72" s="51"/>
      <c r="E72" s="51"/>
      <c r="F72" s="51"/>
      <c r="G72" s="226"/>
      <c r="H72" s="52"/>
      <c r="I72" s="51"/>
      <c r="J72" s="51"/>
      <c r="K72" s="51"/>
    </row>
    <row r="73" spans="2:36" ht="18.75" customHeight="1" thickBot="1" x14ac:dyDescent="0.25">
      <c r="B73" s="534" t="s">
        <v>13</v>
      </c>
      <c r="C73" s="534"/>
      <c r="D73" s="534"/>
      <c r="E73" s="534"/>
      <c r="F73" s="534"/>
      <c r="G73" s="534"/>
      <c r="H73" s="534"/>
      <c r="I73" s="534"/>
      <c r="J73" s="534"/>
      <c r="K73" s="534"/>
    </row>
    <row r="74" spans="2:36" ht="18.75" customHeight="1" thickBot="1" x14ac:dyDescent="0.25">
      <c r="B74" s="121" t="s">
        <v>12</v>
      </c>
      <c r="C74" s="333" t="s">
        <v>11</v>
      </c>
      <c r="D74" s="339" t="s">
        <v>10</v>
      </c>
      <c r="E74" s="113" t="s">
        <v>9</v>
      </c>
      <c r="F74" s="120" t="s">
        <v>52</v>
      </c>
      <c r="G74" s="120" t="s">
        <v>8</v>
      </c>
      <c r="H74" s="122" t="s">
        <v>26</v>
      </c>
      <c r="I74" s="113" t="s">
        <v>27</v>
      </c>
      <c r="J74" s="123" t="s">
        <v>5</v>
      </c>
      <c r="K74" s="121" t="s">
        <v>4</v>
      </c>
      <c r="AA74" s="221" t="s">
        <v>71</v>
      </c>
      <c r="AB74" s="222" t="s">
        <v>72</v>
      </c>
      <c r="AC74" s="195" t="s">
        <v>73</v>
      </c>
      <c r="AD74" s="24"/>
      <c r="AE74" s="193" t="s">
        <v>74</v>
      </c>
      <c r="AF74" s="196" t="s">
        <v>75</v>
      </c>
      <c r="AG74" s="197" t="s">
        <v>76</v>
      </c>
    </row>
    <row r="75" spans="2:36" ht="18.75" customHeight="1" x14ac:dyDescent="0.2">
      <c r="B75" s="14" t="s">
        <v>3</v>
      </c>
      <c r="C75" s="334" t="str">
        <f>G39</f>
        <v>AAFDL</v>
      </c>
      <c r="D75" s="14">
        <f>E75+F75+G75</f>
        <v>0</v>
      </c>
      <c r="E75" s="136">
        <f>COUNTIFS($AA$69:$AA$71,C75)</f>
        <v>0</v>
      </c>
      <c r="F75" s="348">
        <f>AG75</f>
        <v>0</v>
      </c>
      <c r="G75" s="156">
        <f>COUNTIFS($AC$69:$AC$71,C75)</f>
        <v>0</v>
      </c>
      <c r="H75" s="15">
        <f>SUMIFS(K69:K71,I69:I71,C75)+SUMIFS(J69:J71,G69:G71,C75)</f>
        <v>0</v>
      </c>
      <c r="I75" s="115">
        <f>AC75</f>
        <v>0</v>
      </c>
      <c r="J75" s="336">
        <f>H75-I75</f>
        <v>0</v>
      </c>
      <c r="K75" s="13">
        <f>(E75*3)+(F75*1)</f>
        <v>0</v>
      </c>
      <c r="AA75" s="209">
        <f>SUMIFS($J$69:$J$71,$G$69:$G$71,"&lt;&gt;B21",$I$69:$I$71,$C75)</f>
        <v>0</v>
      </c>
      <c r="AB75" s="223">
        <f>SUMIFS($K$69:$K$71,$I$69:$I$71,"&lt;&gt;B21",$G$69:$G$71,$C75)</f>
        <v>0</v>
      </c>
      <c r="AC75" s="210">
        <f>SUM(AA75:AB75)</f>
        <v>0</v>
      </c>
      <c r="AD75" s="190"/>
      <c r="AE75" s="155">
        <f>COUNTIFS($AB$69:$AB$71,"EMPATE",G69:G71,C75)</f>
        <v>0</v>
      </c>
      <c r="AF75" s="215">
        <f>COUNTIFS($AB$69:$AB$71,"EMPATE",I69:I71,C75)</f>
        <v>0</v>
      </c>
      <c r="AG75" s="216">
        <f>SUM(AE75:AF75)</f>
        <v>0</v>
      </c>
    </row>
    <row r="76" spans="2:36" ht="18.75" customHeight="1" x14ac:dyDescent="0.2">
      <c r="B76" s="8" t="s">
        <v>2</v>
      </c>
      <c r="C76" s="11" t="str">
        <f>G40</f>
        <v>AAC</v>
      </c>
      <c r="D76" s="8">
        <f>E76+F76+G76</f>
        <v>0</v>
      </c>
      <c r="E76" s="139">
        <f>COUNTIFS($AA$69:$AA$71,C76)</f>
        <v>0</v>
      </c>
      <c r="F76" s="349">
        <f>AG76</f>
        <v>0</v>
      </c>
      <c r="G76" s="157">
        <f>COUNTIFS($AC$69:$AC$71,C76)</f>
        <v>0</v>
      </c>
      <c r="H76" s="9">
        <f>SUMIFS(K69:K71,I69:I71,C76)+SUMIFS(J69:J71,G69:G71,C76)</f>
        <v>0</v>
      </c>
      <c r="I76" s="116">
        <f>AC76</f>
        <v>0</v>
      </c>
      <c r="J76" s="160">
        <f>H76-I76</f>
        <v>0</v>
      </c>
      <c r="K76" s="7">
        <f>(E76*3)+(F76*1)</f>
        <v>0</v>
      </c>
      <c r="AA76" s="133">
        <f>SUMIFS($J$69:$J$71,$G$69:$G$71,"&lt;&gt;B21",$I$69:$I$71,$C76)</f>
        <v>0</v>
      </c>
      <c r="AB76" s="224">
        <f>SUMIFS($K$69:$K$71,$I$69:$I$71,"&lt;&gt;B21",$G$69:$G$71,$C76)</f>
        <v>0</v>
      </c>
      <c r="AC76" s="199">
        <f>SUM(AA76:AB76)</f>
        <v>0</v>
      </c>
      <c r="AD76" s="190"/>
      <c r="AE76" s="155">
        <f>COUNTIFS($AB$69:$AB$71,"EMPATE",G69:G71,C76)</f>
        <v>0</v>
      </c>
      <c r="AF76" s="215">
        <f>COUNTIFS($AB$69:$AB$71,"EMPATE",I69:I71,C76)</f>
        <v>0</v>
      </c>
      <c r="AG76" s="218">
        <f>SUM(AE76:AF76)</f>
        <v>0</v>
      </c>
    </row>
    <row r="77" spans="2:36" ht="18.75" customHeight="1" thickBot="1" x14ac:dyDescent="0.25">
      <c r="B77" s="3" t="s">
        <v>1</v>
      </c>
      <c r="C77" s="6" t="str">
        <f>G41</f>
        <v>1º PO grB</v>
      </c>
      <c r="D77" s="3">
        <f t="shared" ref="D77" si="39">E77+F77+G77</f>
        <v>0</v>
      </c>
      <c r="E77" s="142">
        <f>COUNTIFS($AA$69:$AA$71,C77)</f>
        <v>0</v>
      </c>
      <c r="F77" s="350">
        <f>AG77</f>
        <v>0</v>
      </c>
      <c r="G77" s="158">
        <f>COUNTIFS($AC$69:$AC$71,C77)</f>
        <v>0</v>
      </c>
      <c r="H77" s="4">
        <f>SUMIFS(K69:K71,I69:I71,C77)+SUMIFS(J69:J71,G69:G71,C77)</f>
        <v>0</v>
      </c>
      <c r="I77" s="117">
        <f t="shared" ref="I77" si="40">AC77</f>
        <v>0</v>
      </c>
      <c r="J77" s="161">
        <f>H77-I77</f>
        <v>0</v>
      </c>
      <c r="K77" s="2">
        <f t="shared" ref="K77" si="41">(E77*3)+(F77*1)</f>
        <v>0</v>
      </c>
      <c r="AA77" s="133">
        <f>SUMIFS($J$69:$J$71,$G$69:$G$71,"&lt;&gt;B21",$I$69:$I$71,$C77)</f>
        <v>0</v>
      </c>
      <c r="AB77" s="224">
        <f>SUMIFS($K$69:$K$71,$I$69:$I$71,"&lt;&gt;B21",$G$69:$G$71,$C77)</f>
        <v>0</v>
      </c>
      <c r="AC77" s="199">
        <f t="shared" ref="AC77" si="42">SUM(AA77:AB77)</f>
        <v>0</v>
      </c>
      <c r="AD77" s="190"/>
      <c r="AE77" s="155">
        <f>COUNTIFS($AB$69:$AB$71,"EMPATE",G69:G71,C77)</f>
        <v>0</v>
      </c>
      <c r="AF77" s="215">
        <f>COUNTIFS($AB$69:$AB$71,"EMPATE",I69:I71,C77)</f>
        <v>0</v>
      </c>
      <c r="AG77" s="218">
        <f>SUM(AE77:AF77)</f>
        <v>0</v>
      </c>
    </row>
    <row r="78" spans="2:36" ht="18.75" thickBot="1" x14ac:dyDescent="0.3">
      <c r="B78" s="214"/>
      <c r="C78" s="214"/>
      <c r="D78" s="214"/>
      <c r="E78" s="214"/>
      <c r="F78" s="214"/>
      <c r="G78" s="227"/>
      <c r="H78" s="214"/>
      <c r="I78" s="214"/>
      <c r="J78" s="214"/>
      <c r="K78" s="214"/>
      <c r="AA78" s="129"/>
      <c r="AB78" s="129"/>
      <c r="AC78" s="129"/>
      <c r="AD78" s="129"/>
      <c r="AE78" s="129"/>
      <c r="AF78" s="129"/>
      <c r="AG78" s="129"/>
    </row>
    <row r="79" spans="2:36" ht="18.75" customHeight="1" thickBot="1" x14ac:dyDescent="0.25">
      <c r="B79" s="525" t="s">
        <v>348</v>
      </c>
      <c r="C79" s="526"/>
      <c r="D79" s="526"/>
      <c r="E79" s="526"/>
      <c r="F79" s="526"/>
      <c r="G79" s="526"/>
      <c r="H79" s="526"/>
      <c r="I79" s="526"/>
      <c r="J79" s="526"/>
      <c r="K79" s="527"/>
    </row>
    <row r="80" spans="2:36" ht="18.75" customHeight="1" thickBot="1" x14ac:dyDescent="0.25">
      <c r="B80" s="66" t="s">
        <v>19</v>
      </c>
      <c r="C80" s="409" t="s">
        <v>18</v>
      </c>
      <c r="D80" s="66" t="s">
        <v>17</v>
      </c>
      <c r="E80" s="410" t="s">
        <v>23</v>
      </c>
      <c r="F80" s="519" t="s">
        <v>16</v>
      </c>
      <c r="G80" s="520"/>
      <c r="H80" s="520" t="s">
        <v>15</v>
      </c>
      <c r="I80" s="521"/>
      <c r="J80" s="562" t="s">
        <v>14</v>
      </c>
      <c r="K80" s="557"/>
      <c r="AA80" s="190" t="s">
        <v>53</v>
      </c>
      <c r="AB80" s="405" t="s">
        <v>70</v>
      </c>
      <c r="AC80" s="190" t="s">
        <v>54</v>
      </c>
      <c r="AD80" s="129"/>
      <c r="AE80" s="129"/>
      <c r="AF80" s="129"/>
    </row>
    <row r="81" spans="2:36" ht="18.75" customHeight="1" thickBot="1" x14ac:dyDescent="0.3">
      <c r="B81" s="174">
        <v>42478</v>
      </c>
      <c r="C81" s="274" t="s">
        <v>309</v>
      </c>
      <c r="D81" s="273" t="s">
        <v>410</v>
      </c>
      <c r="E81" s="25" t="s">
        <v>445</v>
      </c>
      <c r="F81" s="272">
        <v>1</v>
      </c>
      <c r="G81" s="271" t="str">
        <f>I39</f>
        <v>AEFEUP</v>
      </c>
      <c r="H81" s="270">
        <v>2</v>
      </c>
      <c r="I81" s="420" t="str">
        <f>I40</f>
        <v>AAULHT</v>
      </c>
      <c r="J81" s="421"/>
      <c r="K81" s="420"/>
      <c r="AA81" s="411" t="str">
        <f>IF(AND(J81=K81),"EMPATE",(IF(J81&gt;K81,G81,I81)))</f>
        <v>EMPATE</v>
      </c>
      <c r="AB81" s="405">
        <f>IF(AI81=AJ81,"EMPATE",)</f>
        <v>0</v>
      </c>
      <c r="AC81" s="411" t="str">
        <f t="shared" ref="AC81" si="43">IF(AND(J81=K81),"EMPATE",(IF(J81&lt;K81,G81,I81)))</f>
        <v>EMPATE</v>
      </c>
      <c r="AI81" s="67" t="str">
        <f>IF(J81=K81,"EMPATE",)</f>
        <v>EMPATE</v>
      </c>
      <c r="AJ81" s="67" t="str">
        <f>IF(J81&lt;&gt;0,"EMPATE","vazio")</f>
        <v>vazio</v>
      </c>
    </row>
    <row r="82" spans="2:36" ht="18.75" customHeight="1" x14ac:dyDescent="0.25">
      <c r="B82" s="173">
        <v>42479</v>
      </c>
      <c r="C82" s="42" t="s">
        <v>418</v>
      </c>
      <c r="D82" s="32" t="s">
        <v>411</v>
      </c>
      <c r="E82" s="31" t="s">
        <v>455</v>
      </c>
      <c r="F82" s="60">
        <v>2</v>
      </c>
      <c r="G82" s="30" t="str">
        <f>I40</f>
        <v>AAULHT</v>
      </c>
      <c r="H82" s="59">
        <v>3</v>
      </c>
      <c r="I82" s="46" t="str">
        <f>I41</f>
        <v>2º PO grA</v>
      </c>
      <c r="J82" s="47"/>
      <c r="K82" s="46"/>
      <c r="AA82" s="411" t="str">
        <f t="shared" ref="AA82:AA83" si="44">IF(AND(J82=K82),"EMPATE",(IF(J82&gt;K82,G82,I82)))</f>
        <v>EMPATE</v>
      </c>
      <c r="AB82" s="405">
        <f t="shared" ref="AB82:AB83" si="45">IF(AI82=AJ82,"EMPATE",)</f>
        <v>0</v>
      </c>
      <c r="AC82" s="411" t="str">
        <f>IF(AND(J82=K82),"EMPATE",(IF(J82&lt;K82,G82,I82)))</f>
        <v>EMPATE</v>
      </c>
      <c r="AI82" s="67" t="str">
        <f>IF(J82=K82,"EMPATE",)</f>
        <v>EMPATE</v>
      </c>
      <c r="AJ82" s="67" t="str">
        <f t="shared" ref="AJ82:AJ83" si="46">IF(J82&lt;&gt;0,"EMPATE","vazio")</f>
        <v>vazio</v>
      </c>
    </row>
    <row r="83" spans="2:36" ht="18.75" customHeight="1" thickBot="1" x14ac:dyDescent="0.3">
      <c r="B83" s="174">
        <v>42479</v>
      </c>
      <c r="C83" s="29" t="s">
        <v>341</v>
      </c>
      <c r="D83" s="28" t="s">
        <v>412</v>
      </c>
      <c r="E83" s="58" t="s">
        <v>414</v>
      </c>
      <c r="F83" s="57">
        <v>3</v>
      </c>
      <c r="G83" s="26" t="str">
        <f>I41</f>
        <v>2º PO grA</v>
      </c>
      <c r="H83" s="56">
        <v>1</v>
      </c>
      <c r="I83" s="43" t="str">
        <f>I39</f>
        <v>AEFEUP</v>
      </c>
      <c r="J83" s="44"/>
      <c r="K83" s="43"/>
      <c r="AA83" s="411" t="str">
        <f t="shared" si="44"/>
        <v>EMPATE</v>
      </c>
      <c r="AB83" s="405">
        <f t="shared" si="45"/>
        <v>0</v>
      </c>
      <c r="AC83" s="411" t="str">
        <f t="shared" ref="AC83" si="47">IF(AND(J83=K83),"EMPATE",(IF(J83&lt;K83,G83,I83)))</f>
        <v>EMPATE</v>
      </c>
      <c r="AI83" s="67" t="str">
        <f>IF(J83=K83,"EMPATE",)</f>
        <v>EMPATE</v>
      </c>
      <c r="AJ83" s="67" t="str">
        <f t="shared" si="46"/>
        <v>vazio</v>
      </c>
    </row>
    <row r="84" spans="2:36" ht="18.75" customHeight="1" x14ac:dyDescent="0.25">
      <c r="B84" s="55"/>
      <c r="C84" s="54"/>
      <c r="D84" s="51"/>
      <c r="E84" s="51"/>
      <c r="F84" s="51"/>
      <c r="G84" s="226"/>
      <c r="H84" s="52"/>
      <c r="I84" s="51"/>
      <c r="J84" s="51"/>
      <c r="K84" s="51"/>
    </row>
    <row r="85" spans="2:36" ht="18.75" customHeight="1" thickBot="1" x14ac:dyDescent="0.25">
      <c r="B85" s="534" t="s">
        <v>13</v>
      </c>
      <c r="C85" s="534"/>
      <c r="D85" s="534"/>
      <c r="E85" s="534"/>
      <c r="F85" s="534"/>
      <c r="G85" s="534"/>
      <c r="H85" s="534"/>
      <c r="I85" s="534"/>
      <c r="J85" s="534"/>
      <c r="K85" s="534"/>
    </row>
    <row r="86" spans="2:36" ht="18.75" customHeight="1" thickBot="1" x14ac:dyDescent="0.25">
      <c r="B86" s="121" t="s">
        <v>12</v>
      </c>
      <c r="C86" s="333" t="s">
        <v>11</v>
      </c>
      <c r="D86" s="407" t="s">
        <v>10</v>
      </c>
      <c r="E86" s="113" t="s">
        <v>9</v>
      </c>
      <c r="F86" s="408" t="s">
        <v>52</v>
      </c>
      <c r="G86" s="408" t="s">
        <v>8</v>
      </c>
      <c r="H86" s="122" t="s">
        <v>26</v>
      </c>
      <c r="I86" s="113" t="s">
        <v>27</v>
      </c>
      <c r="J86" s="123" t="s">
        <v>5</v>
      </c>
      <c r="K86" s="121" t="s">
        <v>4</v>
      </c>
      <c r="AA86" s="221" t="s">
        <v>71</v>
      </c>
      <c r="AB86" s="222" t="s">
        <v>72</v>
      </c>
      <c r="AC86" s="195" t="s">
        <v>73</v>
      </c>
      <c r="AD86" s="411"/>
      <c r="AE86" s="193" t="s">
        <v>74</v>
      </c>
      <c r="AF86" s="196" t="s">
        <v>75</v>
      </c>
      <c r="AG86" s="197" t="s">
        <v>76</v>
      </c>
    </row>
    <row r="87" spans="2:36" ht="18.75" customHeight="1" x14ac:dyDescent="0.2">
      <c r="B87" s="14" t="s">
        <v>3</v>
      </c>
      <c r="C87" s="334" t="str">
        <f>I39</f>
        <v>AEFEUP</v>
      </c>
      <c r="D87" s="14">
        <f>E87+F87+G87</f>
        <v>0</v>
      </c>
      <c r="E87" s="136">
        <f>COUNTIFS($AA$81:$AA$83,C87)</f>
        <v>0</v>
      </c>
      <c r="F87" s="348">
        <f>AG87</f>
        <v>0</v>
      </c>
      <c r="G87" s="156">
        <f>COUNTIFS($AC$81:$AC$83,C87)</f>
        <v>0</v>
      </c>
      <c r="H87" s="15">
        <f>SUMIFS(K81:K83,I81:I83,C87)+SUMIFS(J81:J83,G81:G83,C87)</f>
        <v>0</v>
      </c>
      <c r="I87" s="115">
        <f>AC87</f>
        <v>0</v>
      </c>
      <c r="J87" s="336">
        <f>H87-I87</f>
        <v>0</v>
      </c>
      <c r="K87" s="13">
        <f>(E87*3)+(F87*1)</f>
        <v>0</v>
      </c>
      <c r="AA87" s="209">
        <f>SUMIFS($J$69:$J$71,$G$69:$G$71,"&lt;&gt;B21",$I$69:$I$71,$C87)</f>
        <v>0</v>
      </c>
      <c r="AB87" s="223">
        <f>SUMIFS($K$69:$K$71,$I$69:$I$71,"&lt;&gt;B21",$G$69:$G$71,$C87)</f>
        <v>0</v>
      </c>
      <c r="AC87" s="210">
        <f>SUM(AA87:AB87)</f>
        <v>0</v>
      </c>
      <c r="AD87" s="190"/>
      <c r="AE87" s="155">
        <f>COUNTIFS($AB$81:$AB$83,"EMPATE",G81:G83,C87)</f>
        <v>0</v>
      </c>
      <c r="AF87" s="215">
        <f>COUNTIFS($AB$81:$AB$83,"EMPATE",I81:I83,C87)</f>
        <v>0</v>
      </c>
      <c r="AG87" s="216">
        <f>SUM(AE87:AF87)</f>
        <v>0</v>
      </c>
    </row>
    <row r="88" spans="2:36" ht="18.75" customHeight="1" x14ac:dyDescent="0.2">
      <c r="B88" s="8" t="s">
        <v>2</v>
      </c>
      <c r="C88" s="11" t="str">
        <f>I40</f>
        <v>AAULHT</v>
      </c>
      <c r="D88" s="8">
        <f>E88+F88+G88</f>
        <v>0</v>
      </c>
      <c r="E88" s="139">
        <f>COUNTIFS($AA$81:$AA$83,C88)</f>
        <v>0</v>
      </c>
      <c r="F88" s="349">
        <f>AG88</f>
        <v>0</v>
      </c>
      <c r="G88" s="157">
        <f>COUNTIFS($AC$81:$AC$83,C88)</f>
        <v>0</v>
      </c>
      <c r="H88" s="9">
        <f>SUMIFS(K81:K83,I81:I83,C88)+SUMIFS(J81:J83,G81:G83,C88)</f>
        <v>0</v>
      </c>
      <c r="I88" s="116">
        <f>AC88</f>
        <v>0</v>
      </c>
      <c r="J88" s="160">
        <f>H88-I88</f>
        <v>0</v>
      </c>
      <c r="K88" s="7">
        <f>(E88*3)+(F88*1)</f>
        <v>0</v>
      </c>
      <c r="AA88" s="133">
        <f>SUMIFS($J$69:$J$71,$G$69:$G$71,"&lt;&gt;B21",$I$69:$I$71,$C88)</f>
        <v>0</v>
      </c>
      <c r="AB88" s="224">
        <f>SUMIFS($K$69:$K$71,$I$69:$I$71,"&lt;&gt;B21",$G$69:$G$71,$C88)</f>
        <v>0</v>
      </c>
      <c r="AC88" s="199">
        <f>SUM(AA88:AB88)</f>
        <v>0</v>
      </c>
      <c r="AD88" s="190"/>
      <c r="AE88" s="155">
        <f>COUNTIFS($AB$81:$AB$83,"EMPATE",G81:G83,C88)</f>
        <v>0</v>
      </c>
      <c r="AF88" s="215">
        <f>COUNTIFS($AB$81:$AB$83,"EMPATE",I81:I83,C88)</f>
        <v>0</v>
      </c>
      <c r="AG88" s="218">
        <f>SUM(AE88:AF88)</f>
        <v>0</v>
      </c>
    </row>
    <row r="89" spans="2:36" ht="18.75" customHeight="1" thickBot="1" x14ac:dyDescent="0.25">
      <c r="B89" s="3" t="s">
        <v>1</v>
      </c>
      <c r="C89" s="6" t="str">
        <f>I41</f>
        <v>2º PO grA</v>
      </c>
      <c r="D89" s="3">
        <f t="shared" ref="D89" si="48">E89+F89+G89</f>
        <v>0</v>
      </c>
      <c r="E89" s="142">
        <f>COUNTIFS($AA$81:$AA$83,C89)</f>
        <v>0</v>
      </c>
      <c r="F89" s="350">
        <f>AG89</f>
        <v>0</v>
      </c>
      <c r="G89" s="158">
        <f>COUNTIFS($AC$81:$AC$83,C89)</f>
        <v>0</v>
      </c>
      <c r="H89" s="4">
        <f>SUMIFS(K81:K83,I81:I83,C89)+SUMIFS(J81:J83,G81:G83,C89)</f>
        <v>0</v>
      </c>
      <c r="I89" s="117">
        <f t="shared" ref="I89" si="49">AC89</f>
        <v>0</v>
      </c>
      <c r="J89" s="161">
        <f>H89-I89</f>
        <v>0</v>
      </c>
      <c r="K89" s="2">
        <f t="shared" ref="K89" si="50">(E89*3)+(F89*1)</f>
        <v>0</v>
      </c>
      <c r="AA89" s="133">
        <f>SUMIFS($J$69:$J$71,$G$69:$G$71,"&lt;&gt;B21",$I$69:$I$71,$C89)</f>
        <v>0</v>
      </c>
      <c r="AB89" s="224">
        <f>SUMIFS($K$69:$K$71,$I$69:$I$71,"&lt;&gt;B21",$G$69:$G$71,$C89)</f>
        <v>0</v>
      </c>
      <c r="AC89" s="199">
        <f t="shared" ref="AC89" si="51">SUM(AA89:AB89)</f>
        <v>0</v>
      </c>
      <c r="AD89" s="190"/>
      <c r="AE89" s="155">
        <f>COUNTIFS($AB$81:$AB$83,"EMPATE",G81:G83,C89)</f>
        <v>0</v>
      </c>
      <c r="AF89" s="215">
        <f>COUNTIFS($AB$81:$AB$83,"EMPATE",I81:I83,C89)</f>
        <v>0</v>
      </c>
      <c r="AG89" s="218">
        <f>SUM(AE89:AF89)</f>
        <v>0</v>
      </c>
    </row>
    <row r="90" spans="2:36" ht="18.75" thickBot="1" x14ac:dyDescent="0.3">
      <c r="B90" s="214"/>
      <c r="C90" s="214"/>
      <c r="D90" s="214"/>
      <c r="E90" s="214"/>
      <c r="F90" s="214"/>
      <c r="G90" s="227"/>
      <c r="H90" s="214"/>
      <c r="I90" s="214"/>
      <c r="J90" s="214"/>
      <c r="K90" s="214"/>
      <c r="AA90" s="129"/>
      <c r="AB90" s="129"/>
      <c r="AC90" s="129"/>
      <c r="AD90" s="129"/>
      <c r="AE90" s="129"/>
      <c r="AF90" s="129"/>
      <c r="AG90" s="129"/>
    </row>
    <row r="91" spans="2:36" ht="18.75" thickBot="1" x14ac:dyDescent="0.25">
      <c r="B91" s="525" t="s">
        <v>31</v>
      </c>
      <c r="C91" s="526"/>
      <c r="D91" s="526"/>
      <c r="E91" s="526"/>
      <c r="F91" s="526"/>
      <c r="G91" s="526"/>
      <c r="H91" s="526"/>
      <c r="I91" s="526"/>
      <c r="J91" s="526"/>
      <c r="K91" s="527"/>
      <c r="AA91" s="129"/>
      <c r="AB91" s="129"/>
      <c r="AC91" s="129"/>
      <c r="AD91" s="129"/>
      <c r="AE91" s="129"/>
      <c r="AF91" s="129"/>
      <c r="AG91" s="129"/>
    </row>
    <row r="92" spans="2:36" ht="18.75" thickBot="1" x14ac:dyDescent="0.25">
      <c r="B92" s="49" t="s">
        <v>19</v>
      </c>
      <c r="C92" s="50" t="s">
        <v>18</v>
      </c>
      <c r="D92" s="66" t="s">
        <v>17</v>
      </c>
      <c r="E92" s="410" t="s">
        <v>23</v>
      </c>
      <c r="F92" s="541" t="s">
        <v>16</v>
      </c>
      <c r="G92" s="538"/>
      <c r="H92" s="538" t="s">
        <v>15</v>
      </c>
      <c r="I92" s="539"/>
      <c r="J92" s="528" t="s">
        <v>14</v>
      </c>
      <c r="K92" s="523"/>
      <c r="AA92" s="190" t="s">
        <v>53</v>
      </c>
      <c r="AB92" s="190" t="s">
        <v>54</v>
      </c>
      <c r="AC92" s="129"/>
      <c r="AD92" s="129"/>
      <c r="AE92" s="129"/>
      <c r="AF92" s="129"/>
      <c r="AG92" s="129"/>
    </row>
    <row r="93" spans="2:36" x14ac:dyDescent="0.2">
      <c r="B93" s="173">
        <v>42480</v>
      </c>
      <c r="C93" s="88" t="s">
        <v>311</v>
      </c>
      <c r="D93" s="88" t="s">
        <v>439</v>
      </c>
      <c r="E93" s="88" t="s">
        <v>450</v>
      </c>
      <c r="F93" s="432" t="s">
        <v>32</v>
      </c>
      <c r="G93" s="98"/>
      <c r="H93" s="433" t="s">
        <v>435</v>
      </c>
      <c r="I93" s="99"/>
      <c r="J93" s="97"/>
      <c r="K93" s="99"/>
      <c r="AA93" s="24" t="str">
        <f>IF(OR(T93="",U93=""),"",(IF(T93&gt;U93,G93,I93)))</f>
        <v/>
      </c>
      <c r="AB93" s="24" t="str">
        <f>IF(OR(T93="",U93=""),"",(IF(T93&lt;U93,G93,I93)))</f>
        <v/>
      </c>
      <c r="AC93" s="129"/>
      <c r="AD93" s="129"/>
      <c r="AE93" s="129"/>
      <c r="AF93" s="129"/>
      <c r="AG93" s="129"/>
    </row>
    <row r="94" spans="2:36" x14ac:dyDescent="0.2">
      <c r="B94" s="251">
        <v>42480</v>
      </c>
      <c r="C94" s="89" t="s">
        <v>311</v>
      </c>
      <c r="D94" s="89" t="s">
        <v>440</v>
      </c>
      <c r="E94" s="89" t="s">
        <v>472</v>
      </c>
      <c r="F94" s="434" t="s">
        <v>339</v>
      </c>
      <c r="G94" s="87"/>
      <c r="H94" s="435" t="s">
        <v>437</v>
      </c>
      <c r="I94" s="101"/>
      <c r="J94" s="100"/>
      <c r="K94" s="101"/>
      <c r="AA94" s="24" t="str">
        <f t="shared" ref="AA94:AA99" si="52">IF(OR(T94="",U94=""),"",(IF(T94&gt;U94,G94,I94)))</f>
        <v/>
      </c>
      <c r="AB94" s="24" t="str">
        <f t="shared" ref="AB94:AB100" si="53">IF(OR(T94="",U94=""),"",(IF(T94&lt;U94,G94,I94)))</f>
        <v/>
      </c>
      <c r="AC94" s="129"/>
      <c r="AD94" s="129"/>
      <c r="AE94" s="129"/>
      <c r="AF94" s="129"/>
      <c r="AG94" s="129"/>
    </row>
    <row r="95" spans="2:36" x14ac:dyDescent="0.2">
      <c r="B95" s="251">
        <v>42480</v>
      </c>
      <c r="C95" s="89" t="s">
        <v>314</v>
      </c>
      <c r="D95" s="89" t="s">
        <v>441</v>
      </c>
      <c r="E95" s="89" t="s">
        <v>450</v>
      </c>
      <c r="F95" s="434" t="s">
        <v>33</v>
      </c>
      <c r="G95" s="87"/>
      <c r="H95" s="435" t="s">
        <v>436</v>
      </c>
      <c r="I95" s="101"/>
      <c r="J95" s="100"/>
      <c r="K95" s="101"/>
      <c r="AA95" s="24" t="str">
        <f t="shared" si="52"/>
        <v/>
      </c>
      <c r="AB95" s="24" t="str">
        <f t="shared" si="53"/>
        <v/>
      </c>
      <c r="AC95" s="129"/>
      <c r="AD95" s="129"/>
      <c r="AE95" s="129"/>
      <c r="AF95" s="129"/>
      <c r="AG95" s="129"/>
    </row>
    <row r="96" spans="2:36" ht="18.75" thickBot="1" x14ac:dyDescent="0.25">
      <c r="B96" s="174">
        <v>42480</v>
      </c>
      <c r="C96" s="90" t="s">
        <v>314</v>
      </c>
      <c r="D96" s="90" t="s">
        <v>442</v>
      </c>
      <c r="E96" s="90" t="s">
        <v>472</v>
      </c>
      <c r="F96" s="436" t="s">
        <v>438</v>
      </c>
      <c r="G96" s="104"/>
      <c r="H96" s="437" t="s">
        <v>340</v>
      </c>
      <c r="I96" s="105"/>
      <c r="J96" s="102"/>
      <c r="K96" s="103"/>
      <c r="AA96" s="24" t="str">
        <f t="shared" si="52"/>
        <v/>
      </c>
      <c r="AB96" s="24" t="str">
        <f t="shared" si="53"/>
        <v/>
      </c>
    </row>
    <row r="97" spans="1:36" x14ac:dyDescent="0.25">
      <c r="B97" s="173">
        <v>42480</v>
      </c>
      <c r="C97" s="84" t="s">
        <v>458</v>
      </c>
      <c r="D97" s="41" t="s">
        <v>443</v>
      </c>
      <c r="E97" s="31" t="s">
        <v>456</v>
      </c>
      <c r="F97" s="282" t="s">
        <v>476</v>
      </c>
      <c r="G97" s="30" t="str">
        <f>IF(OR(J93="",K93=""),"",(IF(J93&gt;K93,G93,I93)))</f>
        <v/>
      </c>
      <c r="H97" s="283" t="s">
        <v>477</v>
      </c>
      <c r="I97" s="46" t="str">
        <f>IF(OR(J94="",K94=""),"",(IF(J94&gt;K94,G94,I94)))</f>
        <v/>
      </c>
      <c r="J97" s="39"/>
      <c r="K97" s="38"/>
      <c r="AA97" s="24" t="str">
        <f t="shared" si="52"/>
        <v/>
      </c>
      <c r="AB97" s="24" t="str">
        <f t="shared" si="53"/>
        <v/>
      </c>
    </row>
    <row r="98" spans="1:36" ht="18.75" thickBot="1" x14ac:dyDescent="0.3">
      <c r="B98" s="174">
        <v>42480</v>
      </c>
      <c r="C98" s="83" t="s">
        <v>453</v>
      </c>
      <c r="D98" s="35" t="s">
        <v>444</v>
      </c>
      <c r="E98" s="58" t="s">
        <v>456</v>
      </c>
      <c r="F98" s="279" t="s">
        <v>478</v>
      </c>
      <c r="G98" s="26" t="str">
        <f>IF(OR(J95="",K95=""),"",(IF(J95&gt;K95,G95,I95)))</f>
        <v/>
      </c>
      <c r="H98" s="281" t="s">
        <v>479</v>
      </c>
      <c r="I98" s="43" t="str">
        <f>IF(OR(J96="",K96=""),"",(IF(J96&gt;K96,G96,I96)))</f>
        <v/>
      </c>
      <c r="J98" s="62"/>
      <c r="K98" s="61"/>
      <c r="AA98" s="24" t="str">
        <f t="shared" si="52"/>
        <v/>
      </c>
      <c r="AB98" s="24" t="str">
        <f t="shared" si="53"/>
        <v/>
      </c>
    </row>
    <row r="99" spans="1:36" x14ac:dyDescent="0.25">
      <c r="B99" s="173">
        <v>42481</v>
      </c>
      <c r="C99" s="84" t="s">
        <v>423</v>
      </c>
      <c r="D99" s="32" t="s">
        <v>223</v>
      </c>
      <c r="E99" s="31" t="s">
        <v>416</v>
      </c>
      <c r="F99" s="278" t="s">
        <v>480</v>
      </c>
      <c r="G99" s="40" t="str">
        <f>IF(OR(J97="",K97=""),"",(IF(J97&lt;K97,G97,I97)))</f>
        <v/>
      </c>
      <c r="H99" s="280" t="s">
        <v>481</v>
      </c>
      <c r="I99" s="106" t="str">
        <f>IF(OR(J98="",K98=""),"",(IF(J98&lt;K98,G98,I98)))</f>
        <v/>
      </c>
      <c r="J99" s="60"/>
      <c r="K99" s="46"/>
      <c r="AA99" s="24" t="str">
        <f t="shared" si="52"/>
        <v/>
      </c>
      <c r="AB99" s="24" t="str">
        <f t="shared" si="53"/>
        <v/>
      </c>
    </row>
    <row r="100" spans="1:36" ht="18.75" thickBot="1" x14ac:dyDescent="0.3">
      <c r="B100" s="174">
        <v>42481</v>
      </c>
      <c r="C100" s="83" t="s">
        <v>310</v>
      </c>
      <c r="D100" s="28" t="s">
        <v>224</v>
      </c>
      <c r="E100" s="27" t="s">
        <v>446</v>
      </c>
      <c r="F100" s="279" t="s">
        <v>482</v>
      </c>
      <c r="G100" s="26" t="str">
        <f>IF(OR(J97="",K97=""),"",(IF(J97&gt;K97,G97,I97)))</f>
        <v/>
      </c>
      <c r="H100" s="281" t="s">
        <v>483</v>
      </c>
      <c r="I100" s="86" t="str">
        <f>IF(OR(J98="",K98=""),"",(IF(J98&gt;K98,G98,I98)))</f>
        <v/>
      </c>
      <c r="J100" s="57"/>
      <c r="K100" s="43"/>
      <c r="AA100" s="24" t="str">
        <f>IF(OR(T100="",U100=""),"",(IF(T100&gt;U100,G100,I100)))</f>
        <v/>
      </c>
      <c r="AB100" s="24" t="str">
        <f t="shared" si="53"/>
        <v/>
      </c>
    </row>
    <row r="101" spans="1:36" s="214" customFormat="1" x14ac:dyDescent="0.25">
      <c r="A101" s="186"/>
      <c r="B101" s="394"/>
      <c r="D101" s="25"/>
      <c r="G101" s="227"/>
      <c r="AA101" s="186"/>
      <c r="AB101" s="186"/>
      <c r="AC101" s="186"/>
      <c r="AD101" s="186"/>
      <c r="AE101" s="186"/>
      <c r="AF101" s="186"/>
      <c r="AG101" s="186"/>
      <c r="AI101" s="186"/>
      <c r="AJ101" s="186"/>
    </row>
    <row r="102" spans="1:36" s="214" customFormat="1" x14ac:dyDescent="0.25">
      <c r="A102" s="186"/>
      <c r="B102" s="394"/>
      <c r="D102" s="25"/>
      <c r="G102" s="227"/>
      <c r="AA102" s="186"/>
      <c r="AB102" s="186"/>
      <c r="AC102" s="186"/>
      <c r="AD102" s="186"/>
      <c r="AE102" s="186"/>
      <c r="AF102" s="186"/>
      <c r="AG102" s="186"/>
      <c r="AI102" s="186"/>
      <c r="AJ102" s="186"/>
    </row>
    <row r="103" spans="1:36" x14ac:dyDescent="0.25">
      <c r="B103" s="214"/>
      <c r="C103" s="214"/>
      <c r="D103" s="214"/>
      <c r="E103" s="214"/>
      <c r="F103" s="214"/>
      <c r="G103" s="227"/>
      <c r="H103" s="214"/>
      <c r="I103" s="214"/>
      <c r="J103" s="214"/>
      <c r="K103" s="214"/>
    </row>
    <row r="104" spans="1:36" x14ac:dyDescent="0.2">
      <c r="B104" s="214"/>
      <c r="C104" s="214"/>
      <c r="D104" s="214"/>
      <c r="E104" s="214"/>
      <c r="F104" s="182" t="s">
        <v>321</v>
      </c>
      <c r="G104" s="182" t="s">
        <v>69</v>
      </c>
      <c r="H104" s="531" t="s">
        <v>322</v>
      </c>
      <c r="I104" s="531"/>
      <c r="J104" s="214"/>
      <c r="K104" s="214"/>
    </row>
    <row r="105" spans="1:36" s="214" customFormat="1" x14ac:dyDescent="0.2">
      <c r="A105" s="186"/>
      <c r="F105" s="401" t="s">
        <v>3</v>
      </c>
      <c r="G105" s="401"/>
      <c r="H105" s="540">
        <v>50</v>
      </c>
      <c r="I105" s="540"/>
      <c r="AA105" s="186"/>
      <c r="AB105" s="186"/>
      <c r="AC105" s="186"/>
      <c r="AD105" s="186"/>
      <c r="AE105" s="186"/>
      <c r="AF105" s="186"/>
      <c r="AG105" s="186"/>
      <c r="AI105" s="186"/>
      <c r="AJ105" s="186"/>
    </row>
    <row r="106" spans="1:36" s="214" customFormat="1" x14ac:dyDescent="0.2">
      <c r="A106" s="186"/>
      <c r="F106" s="401" t="s">
        <v>2</v>
      </c>
      <c r="G106" s="401"/>
      <c r="H106" s="540">
        <v>45</v>
      </c>
      <c r="I106" s="540"/>
      <c r="AA106" s="186"/>
      <c r="AB106" s="186"/>
      <c r="AC106" s="186"/>
      <c r="AD106" s="186"/>
      <c r="AE106" s="186"/>
      <c r="AF106" s="186"/>
      <c r="AG106" s="186"/>
      <c r="AI106" s="186"/>
      <c r="AJ106" s="186"/>
    </row>
    <row r="107" spans="1:36" s="214" customFormat="1" x14ac:dyDescent="0.2">
      <c r="A107" s="186"/>
      <c r="F107" s="401" t="s">
        <v>1</v>
      </c>
      <c r="G107" s="401"/>
      <c r="H107" s="540">
        <v>40</v>
      </c>
      <c r="I107" s="540"/>
      <c r="AA107" s="186"/>
      <c r="AB107" s="186"/>
      <c r="AC107" s="186"/>
      <c r="AD107" s="186"/>
      <c r="AE107" s="186"/>
      <c r="AF107" s="186"/>
      <c r="AG107" s="186"/>
      <c r="AI107" s="186"/>
      <c r="AJ107" s="186"/>
    </row>
    <row r="108" spans="1:36" s="214" customFormat="1" x14ac:dyDescent="0.2">
      <c r="A108" s="186"/>
      <c r="F108" s="401" t="s">
        <v>0</v>
      </c>
      <c r="G108" s="401"/>
      <c r="H108" s="540">
        <v>35</v>
      </c>
      <c r="I108" s="540"/>
      <c r="AA108" s="186"/>
      <c r="AB108" s="186"/>
      <c r="AC108" s="186"/>
      <c r="AD108" s="186"/>
      <c r="AE108" s="186"/>
      <c r="AF108" s="186"/>
      <c r="AG108" s="186"/>
      <c r="AI108" s="186"/>
      <c r="AJ108" s="186"/>
    </row>
    <row r="109" spans="1:36" s="214" customFormat="1" x14ac:dyDescent="0.2">
      <c r="A109" s="186"/>
      <c r="F109" s="401" t="s">
        <v>50</v>
      </c>
      <c r="G109" s="401"/>
      <c r="H109" s="540">
        <v>23</v>
      </c>
      <c r="I109" s="540"/>
      <c r="AA109" s="186"/>
      <c r="AB109" s="186"/>
      <c r="AC109" s="186"/>
      <c r="AD109" s="186"/>
      <c r="AE109" s="186"/>
      <c r="AF109" s="186"/>
      <c r="AG109" s="186"/>
      <c r="AI109" s="186"/>
      <c r="AJ109" s="186"/>
    </row>
    <row r="110" spans="1:36" s="214" customFormat="1" x14ac:dyDescent="0.2">
      <c r="A110" s="186"/>
      <c r="F110" s="401" t="s">
        <v>50</v>
      </c>
      <c r="G110" s="401"/>
      <c r="H110" s="540">
        <v>23</v>
      </c>
      <c r="I110" s="540"/>
      <c r="AA110" s="186"/>
      <c r="AB110" s="186"/>
      <c r="AC110" s="186"/>
      <c r="AD110" s="186"/>
      <c r="AE110" s="186"/>
      <c r="AF110" s="186"/>
      <c r="AG110" s="186"/>
      <c r="AI110" s="186"/>
      <c r="AJ110" s="186"/>
    </row>
    <row r="111" spans="1:36" s="214" customFormat="1" x14ac:dyDescent="0.2">
      <c r="A111" s="186"/>
      <c r="F111" s="401" t="s">
        <v>50</v>
      </c>
      <c r="G111" s="401"/>
      <c r="H111" s="540">
        <v>23</v>
      </c>
      <c r="I111" s="540"/>
      <c r="AA111" s="186"/>
      <c r="AB111" s="186"/>
      <c r="AC111" s="186"/>
      <c r="AD111" s="186"/>
      <c r="AE111" s="186"/>
      <c r="AF111" s="186"/>
      <c r="AG111" s="186"/>
      <c r="AI111" s="186"/>
      <c r="AJ111" s="186"/>
    </row>
    <row r="112" spans="1:36" s="214" customFormat="1" x14ac:dyDescent="0.2">
      <c r="A112" s="186"/>
      <c r="F112" s="401" t="s">
        <v>50</v>
      </c>
      <c r="G112" s="401"/>
      <c r="H112" s="540">
        <v>23</v>
      </c>
      <c r="I112" s="540"/>
      <c r="AA112" s="186"/>
      <c r="AB112" s="186"/>
      <c r="AC112" s="186"/>
      <c r="AD112" s="186"/>
      <c r="AE112" s="186"/>
      <c r="AF112" s="186"/>
      <c r="AG112" s="186"/>
      <c r="AI112" s="186"/>
      <c r="AJ112" s="186"/>
    </row>
    <row r="113" spans="1:36" s="214" customFormat="1" x14ac:dyDescent="0.2">
      <c r="A113" s="186"/>
      <c r="F113" s="401" t="s">
        <v>65</v>
      </c>
      <c r="G113" s="401"/>
      <c r="H113" s="540">
        <v>16</v>
      </c>
      <c r="I113" s="540"/>
      <c r="AA113" s="186"/>
      <c r="AB113" s="186"/>
      <c r="AC113" s="186"/>
      <c r="AD113" s="186"/>
      <c r="AE113" s="186"/>
      <c r="AF113" s="186"/>
      <c r="AG113" s="186"/>
      <c r="AI113" s="186"/>
      <c r="AJ113" s="186"/>
    </row>
    <row r="114" spans="1:36" s="214" customFormat="1" x14ac:dyDescent="0.2">
      <c r="A114" s="186"/>
      <c r="F114" s="401" t="s">
        <v>66</v>
      </c>
      <c r="G114" s="401"/>
      <c r="H114" s="540">
        <v>15</v>
      </c>
      <c r="I114" s="540"/>
      <c r="AA114" s="186"/>
      <c r="AB114" s="186"/>
      <c r="AC114" s="186"/>
      <c r="AD114" s="186"/>
      <c r="AE114" s="186"/>
      <c r="AF114" s="186"/>
      <c r="AG114" s="186"/>
      <c r="AI114" s="186"/>
      <c r="AJ114" s="186"/>
    </row>
    <row r="115" spans="1:36" s="214" customFormat="1" x14ac:dyDescent="0.2">
      <c r="A115" s="186"/>
      <c r="F115" s="401" t="s">
        <v>67</v>
      </c>
      <c r="G115" s="401"/>
      <c r="H115" s="540">
        <v>14</v>
      </c>
      <c r="I115" s="540"/>
      <c r="AA115" s="186"/>
      <c r="AB115" s="186"/>
      <c r="AC115" s="186"/>
      <c r="AD115" s="186"/>
      <c r="AE115" s="186"/>
      <c r="AF115" s="186"/>
      <c r="AG115" s="186"/>
      <c r="AI115" s="186"/>
      <c r="AJ115" s="186"/>
    </row>
    <row r="116" spans="1:36" s="214" customFormat="1" x14ac:dyDescent="0.2">
      <c r="A116" s="186"/>
      <c r="F116" s="401" t="s">
        <v>68</v>
      </c>
      <c r="G116" s="401"/>
      <c r="H116" s="540">
        <v>13</v>
      </c>
      <c r="I116" s="540"/>
      <c r="AA116" s="186"/>
      <c r="AB116" s="186"/>
      <c r="AC116" s="186"/>
      <c r="AD116" s="186"/>
      <c r="AE116" s="186"/>
      <c r="AF116" s="186"/>
      <c r="AG116" s="186"/>
      <c r="AI116" s="186"/>
      <c r="AJ116" s="186"/>
    </row>
    <row r="117" spans="1:36" s="214" customFormat="1" x14ac:dyDescent="0.25">
      <c r="A117" s="186"/>
      <c r="F117" s="450" t="s">
        <v>552</v>
      </c>
      <c r="G117" s="227"/>
      <c r="H117" s="540"/>
      <c r="I117" s="540"/>
      <c r="AA117" s="186"/>
      <c r="AB117" s="186"/>
      <c r="AC117" s="186"/>
      <c r="AD117" s="186"/>
      <c r="AE117" s="186"/>
      <c r="AF117" s="186"/>
      <c r="AG117" s="186"/>
      <c r="AI117" s="186"/>
      <c r="AJ117" s="186"/>
    </row>
    <row r="118" spans="1:36" s="214" customFormat="1" x14ac:dyDescent="0.25">
      <c r="A118" s="186"/>
      <c r="F118" s="450" t="s">
        <v>553</v>
      </c>
      <c r="G118" s="227"/>
      <c r="H118" s="540"/>
      <c r="I118" s="540"/>
      <c r="AA118" s="186"/>
      <c r="AB118" s="186"/>
      <c r="AC118" s="186"/>
      <c r="AD118" s="186"/>
      <c r="AE118" s="186"/>
      <c r="AF118" s="186"/>
      <c r="AG118" s="186"/>
      <c r="AI118" s="186"/>
      <c r="AJ118" s="186"/>
    </row>
    <row r="119" spans="1:36" s="214" customFormat="1" x14ac:dyDescent="0.25">
      <c r="A119" s="186"/>
      <c r="G119" s="227"/>
      <c r="AA119" s="186"/>
      <c r="AB119" s="186"/>
      <c r="AC119" s="186"/>
      <c r="AD119" s="186"/>
      <c r="AE119" s="186"/>
      <c r="AF119" s="186"/>
      <c r="AG119" s="186"/>
      <c r="AI119" s="186"/>
      <c r="AJ119" s="186"/>
    </row>
    <row r="120" spans="1:36" s="214" customFormat="1" x14ac:dyDescent="0.25">
      <c r="A120" s="186"/>
      <c r="G120" s="227"/>
      <c r="AA120" s="186"/>
      <c r="AB120" s="186"/>
      <c r="AC120" s="186"/>
      <c r="AD120" s="186"/>
      <c r="AE120" s="186"/>
      <c r="AF120" s="186"/>
      <c r="AG120" s="186"/>
      <c r="AI120" s="186"/>
      <c r="AJ120" s="186"/>
    </row>
    <row r="121" spans="1:36" s="214" customFormat="1" x14ac:dyDescent="0.25">
      <c r="A121" s="186"/>
      <c r="G121" s="227"/>
      <c r="AA121" s="186"/>
      <c r="AB121" s="186"/>
      <c r="AC121" s="186"/>
      <c r="AD121" s="186"/>
      <c r="AE121" s="186"/>
      <c r="AF121" s="186"/>
      <c r="AG121" s="186"/>
      <c r="AI121" s="186"/>
      <c r="AJ121" s="186"/>
    </row>
    <row r="122" spans="1:36" s="214" customFormat="1" x14ac:dyDescent="0.25">
      <c r="A122" s="186"/>
      <c r="G122" s="227"/>
      <c r="AA122" s="186"/>
      <c r="AB122" s="186"/>
      <c r="AC122" s="186"/>
      <c r="AD122" s="186"/>
      <c r="AE122" s="186"/>
      <c r="AF122" s="186"/>
      <c r="AG122" s="186"/>
      <c r="AI122" s="186"/>
      <c r="AJ122" s="186"/>
    </row>
    <row r="123" spans="1:36" s="214" customFormat="1" x14ac:dyDescent="0.25">
      <c r="A123" s="186"/>
      <c r="G123" s="227"/>
      <c r="AA123" s="186"/>
      <c r="AB123" s="186"/>
      <c r="AC123" s="186"/>
      <c r="AD123" s="186"/>
      <c r="AE123" s="186"/>
      <c r="AF123" s="186"/>
      <c r="AG123" s="186"/>
      <c r="AI123" s="186"/>
      <c r="AJ123" s="186"/>
    </row>
    <row r="124" spans="1:36" s="214" customFormat="1" x14ac:dyDescent="0.25">
      <c r="A124" s="186"/>
      <c r="G124" s="227"/>
      <c r="AA124" s="186"/>
      <c r="AB124" s="186"/>
      <c r="AC124" s="186"/>
      <c r="AD124" s="186"/>
      <c r="AE124" s="186"/>
      <c r="AF124" s="186"/>
      <c r="AG124" s="186"/>
      <c r="AI124" s="186"/>
      <c r="AJ124" s="186"/>
    </row>
    <row r="125" spans="1:36" s="214" customFormat="1" x14ac:dyDescent="0.25">
      <c r="A125" s="186"/>
      <c r="G125" s="227"/>
      <c r="AA125" s="186"/>
      <c r="AB125" s="186"/>
      <c r="AC125" s="186"/>
      <c r="AD125" s="186"/>
      <c r="AE125" s="186"/>
      <c r="AF125" s="186"/>
      <c r="AG125" s="186"/>
      <c r="AI125" s="186"/>
      <c r="AJ125" s="186"/>
    </row>
    <row r="126" spans="1:36" s="214" customFormat="1" x14ac:dyDescent="0.25">
      <c r="A126" s="186"/>
      <c r="G126" s="227"/>
      <c r="AA126" s="186"/>
      <c r="AB126" s="186"/>
      <c r="AC126" s="186"/>
      <c r="AD126" s="186"/>
      <c r="AE126" s="186"/>
      <c r="AF126" s="186"/>
      <c r="AG126" s="186"/>
      <c r="AI126" s="186"/>
      <c r="AJ126" s="186"/>
    </row>
    <row r="127" spans="1:36" s="214" customFormat="1" x14ac:dyDescent="0.25">
      <c r="A127" s="186"/>
      <c r="G127" s="227"/>
      <c r="AA127" s="186"/>
      <c r="AB127" s="186"/>
      <c r="AC127" s="186"/>
      <c r="AD127" s="186"/>
      <c r="AE127" s="186"/>
      <c r="AF127" s="186"/>
      <c r="AG127" s="186"/>
      <c r="AI127" s="186"/>
      <c r="AJ127" s="186"/>
    </row>
    <row r="128" spans="1:36" s="214" customFormat="1" x14ac:dyDescent="0.25">
      <c r="A128" s="186"/>
      <c r="G128" s="227"/>
      <c r="AA128" s="186"/>
      <c r="AB128" s="186"/>
      <c r="AC128" s="186"/>
      <c r="AD128" s="186"/>
      <c r="AE128" s="186"/>
      <c r="AF128" s="186"/>
      <c r="AG128" s="186"/>
      <c r="AI128" s="186"/>
      <c r="AJ128" s="186"/>
    </row>
    <row r="129" spans="1:36" s="214" customFormat="1" x14ac:dyDescent="0.25">
      <c r="A129" s="186"/>
      <c r="G129" s="227"/>
      <c r="AA129" s="186"/>
      <c r="AB129" s="186"/>
      <c r="AC129" s="186"/>
      <c r="AD129" s="186"/>
      <c r="AE129" s="186"/>
      <c r="AF129" s="186"/>
      <c r="AG129" s="186"/>
      <c r="AI129" s="186"/>
      <c r="AJ129" s="186"/>
    </row>
    <row r="130" spans="1:36" s="214" customFormat="1" x14ac:dyDescent="0.25">
      <c r="A130" s="186"/>
      <c r="G130" s="227"/>
      <c r="AA130" s="186"/>
      <c r="AB130" s="186"/>
      <c r="AC130" s="186"/>
      <c r="AD130" s="186"/>
      <c r="AE130" s="186"/>
      <c r="AF130" s="186"/>
      <c r="AG130" s="186"/>
      <c r="AI130" s="186"/>
      <c r="AJ130" s="186"/>
    </row>
    <row r="131" spans="1:36" s="214" customFormat="1" x14ac:dyDescent="0.25">
      <c r="A131" s="186"/>
      <c r="G131" s="227"/>
      <c r="AA131" s="186"/>
      <c r="AB131" s="186"/>
      <c r="AC131" s="186"/>
      <c r="AD131" s="186"/>
      <c r="AE131" s="186"/>
      <c r="AF131" s="186"/>
      <c r="AG131" s="186"/>
      <c r="AI131" s="186"/>
      <c r="AJ131" s="186"/>
    </row>
    <row r="132" spans="1:36" s="214" customFormat="1" x14ac:dyDescent="0.25">
      <c r="A132" s="186"/>
      <c r="G132" s="227"/>
      <c r="AA132" s="186"/>
      <c r="AB132" s="186"/>
      <c r="AC132" s="186"/>
      <c r="AD132" s="186"/>
      <c r="AE132" s="186"/>
      <c r="AF132" s="186"/>
      <c r="AG132" s="186"/>
      <c r="AI132" s="186"/>
      <c r="AJ132" s="186"/>
    </row>
    <row r="133" spans="1:36" s="214" customFormat="1" x14ac:dyDescent="0.25">
      <c r="A133" s="186"/>
      <c r="G133" s="227"/>
      <c r="AA133" s="186"/>
      <c r="AB133" s="186"/>
      <c r="AC133" s="186"/>
      <c r="AD133" s="186"/>
      <c r="AE133" s="186"/>
      <c r="AF133" s="186"/>
      <c r="AG133" s="186"/>
      <c r="AI133" s="186"/>
      <c r="AJ133" s="186"/>
    </row>
    <row r="134" spans="1:36" s="214" customFormat="1" x14ac:dyDescent="0.25">
      <c r="A134" s="186"/>
      <c r="G134" s="227"/>
      <c r="AA134" s="186"/>
      <c r="AB134" s="186"/>
      <c r="AC134" s="186"/>
      <c r="AD134" s="186"/>
      <c r="AE134" s="186"/>
      <c r="AF134" s="186"/>
      <c r="AG134" s="186"/>
      <c r="AI134" s="186"/>
      <c r="AJ134" s="186"/>
    </row>
    <row r="135" spans="1:36" s="214" customFormat="1" x14ac:dyDescent="0.25">
      <c r="A135" s="186"/>
      <c r="G135" s="227"/>
      <c r="AA135" s="186"/>
      <c r="AB135" s="186"/>
      <c r="AC135" s="186"/>
      <c r="AD135" s="186"/>
      <c r="AE135" s="186"/>
      <c r="AF135" s="186"/>
      <c r="AG135" s="186"/>
      <c r="AI135" s="186"/>
      <c r="AJ135" s="186"/>
    </row>
  </sheetData>
  <sheetProtection password="C765" sheet="1" objects="1" scenarios="1"/>
  <protectedRanges>
    <protectedRange sqref="E7:E9 G7:G9 M7:N8 J13:K15 J25:K27 C39:C41 E39:E41 G39:G41 I39:I41 M38:O41 J45:K47 J57:K59 J69:K71 J81:K83 I93:K100 G93:G100 G105:G116 N9:N10" name="Intervalo1" securityDescriptor="O:AOG:AOD:(A;;CC;;;AO)"/>
  </protectedRanges>
  <mergeCells count="54">
    <mergeCell ref="H117:I117"/>
    <mergeCell ref="H118:I118"/>
    <mergeCell ref="M36:O36"/>
    <mergeCell ref="M5:N5"/>
    <mergeCell ref="B3:K3"/>
    <mergeCell ref="B11:K11"/>
    <mergeCell ref="F12:G12"/>
    <mergeCell ref="H12:I12"/>
    <mergeCell ref="J12:K12"/>
    <mergeCell ref="B17:K17"/>
    <mergeCell ref="B23:K23"/>
    <mergeCell ref="F24:G24"/>
    <mergeCell ref="H24:I24"/>
    <mergeCell ref="J24:K24"/>
    <mergeCell ref="B29:K29"/>
    <mergeCell ref="B35:K35"/>
    <mergeCell ref="H114:I114"/>
    <mergeCell ref="H115:I115"/>
    <mergeCell ref="H116:I116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B91:K91"/>
    <mergeCell ref="F92:G92"/>
    <mergeCell ref="H92:I92"/>
    <mergeCell ref="J92:K92"/>
    <mergeCell ref="B73:K73"/>
    <mergeCell ref="F80:G80"/>
    <mergeCell ref="H80:I80"/>
    <mergeCell ref="J80:K80"/>
    <mergeCell ref="B85:K85"/>
    <mergeCell ref="B67:K67"/>
    <mergeCell ref="F68:G68"/>
    <mergeCell ref="H68:I68"/>
    <mergeCell ref="J68:K68"/>
    <mergeCell ref="B79:K79"/>
    <mergeCell ref="F56:G56"/>
    <mergeCell ref="H56:I56"/>
    <mergeCell ref="J56:K56"/>
    <mergeCell ref="B61:K61"/>
    <mergeCell ref="B55:K55"/>
    <mergeCell ref="B49:K49"/>
    <mergeCell ref="B1:K1"/>
    <mergeCell ref="B43:K43"/>
    <mergeCell ref="F44:G44"/>
    <mergeCell ref="H44:I44"/>
    <mergeCell ref="J44:K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2" manualBreakCount="2">
    <brk id="34" min="1" max="10" man="1"/>
    <brk id="89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L52"/>
  <sheetViews>
    <sheetView zoomScale="80" zoomScaleNormal="80" workbookViewId="0">
      <selection activeCell="C35" sqref="C35"/>
    </sheetView>
  </sheetViews>
  <sheetFormatPr defaultRowHeight="18" x14ac:dyDescent="0.25"/>
  <cols>
    <col min="1" max="1" width="10.77734375" style="186" customWidth="1"/>
    <col min="2" max="2" width="14" customWidth="1"/>
    <col min="3" max="3" width="13.77734375" bestFit="1" customWidth="1"/>
    <col min="4" max="4" width="11.88671875" customWidth="1"/>
    <col min="5" max="5" width="19.33203125" bestFit="1" customWidth="1"/>
    <col min="6" max="6" width="7.6640625" customWidth="1"/>
    <col min="7" max="7" width="12.77734375" style="1" customWidth="1"/>
    <col min="8" max="8" width="7.77734375" customWidth="1"/>
    <col min="9" max="9" width="13.33203125" customWidth="1"/>
    <col min="10" max="11" width="4.77734375" customWidth="1"/>
    <col min="12" max="12" width="3" style="214" customWidth="1"/>
    <col min="13" max="14" width="12.77734375" style="214" customWidth="1"/>
    <col min="15" max="16" width="12.77734375" style="214" hidden="1" customWidth="1"/>
    <col min="17" max="17" width="3.88671875" style="214" hidden="1" customWidth="1"/>
    <col min="18" max="18" width="3.5546875" style="214" hidden="1" customWidth="1"/>
    <col min="19" max="25" width="0" style="214" hidden="1" customWidth="1"/>
    <col min="26" max="26" width="8.88671875" style="214"/>
    <col min="27" max="27" width="8.88671875" style="186" hidden="1" customWidth="1"/>
    <col min="28" max="28" width="9.33203125" style="186" hidden="1" customWidth="1"/>
    <col min="29" max="30" width="8.88671875" style="186" hidden="1" customWidth="1"/>
    <col min="31" max="32" width="9.88671875" style="186" hidden="1" customWidth="1"/>
    <col min="33" max="33" width="13.77734375" style="186" hidden="1" customWidth="1"/>
    <col min="34" max="34" width="8.88671875" style="214" hidden="1" customWidth="1"/>
    <col min="35" max="36" width="8.88671875" style="186" hidden="1" customWidth="1"/>
    <col min="37" max="90" width="8.88671875" style="214"/>
  </cols>
  <sheetData>
    <row r="1" spans="1:36" ht="24" customHeight="1" thickBot="1" x14ac:dyDescent="0.25">
      <c r="B1" s="516" t="s">
        <v>496</v>
      </c>
      <c r="C1" s="517"/>
      <c r="D1" s="517"/>
      <c r="E1" s="517"/>
      <c r="F1" s="517"/>
      <c r="G1" s="517"/>
      <c r="H1" s="517"/>
      <c r="I1" s="517"/>
      <c r="J1" s="517"/>
      <c r="K1" s="518"/>
      <c r="L1" s="184"/>
      <c r="M1" s="184"/>
      <c r="N1" s="184"/>
      <c r="O1" s="184"/>
      <c r="P1" s="184"/>
      <c r="Q1" s="185"/>
      <c r="R1" s="185"/>
    </row>
    <row r="2" spans="1:36" x14ac:dyDescent="0.2">
      <c r="B2" s="76"/>
      <c r="C2" s="76"/>
      <c r="D2" s="76"/>
      <c r="E2" s="76"/>
      <c r="F2" s="76"/>
      <c r="G2" s="77"/>
      <c r="H2" s="76"/>
      <c r="I2" s="76"/>
      <c r="J2" s="76"/>
      <c r="K2" s="110"/>
      <c r="L2" s="110"/>
      <c r="M2" s="110"/>
      <c r="N2" s="110"/>
      <c r="O2" s="110"/>
      <c r="P2" s="110"/>
      <c r="Q2" s="111"/>
      <c r="R2" s="111"/>
    </row>
    <row r="3" spans="1:36" s="214" customFormat="1" x14ac:dyDescent="0.2">
      <c r="A3" s="186"/>
      <c r="B3" s="76"/>
      <c r="C3" s="76"/>
      <c r="D3" s="76"/>
      <c r="E3" s="76"/>
      <c r="F3" s="76"/>
      <c r="G3" s="77"/>
      <c r="H3" s="76"/>
      <c r="I3" s="76"/>
      <c r="J3" s="76"/>
      <c r="K3" s="110"/>
      <c r="L3" s="110"/>
      <c r="M3" s="110"/>
      <c r="N3" s="110"/>
      <c r="O3" s="110"/>
      <c r="P3" s="110"/>
      <c r="Q3" s="111"/>
      <c r="R3" s="111"/>
      <c r="AA3" s="186"/>
      <c r="AB3" s="186"/>
      <c r="AC3" s="186"/>
      <c r="AD3" s="186"/>
      <c r="AE3" s="186"/>
      <c r="AF3" s="186"/>
      <c r="AG3" s="186"/>
      <c r="AI3" s="186"/>
      <c r="AJ3" s="186"/>
    </row>
    <row r="4" spans="1:36" s="214" customFormat="1" ht="21" thickBot="1" x14ac:dyDescent="0.25">
      <c r="A4" s="186"/>
      <c r="B4" s="76"/>
      <c r="D4"/>
      <c r="E4" s="576" t="s">
        <v>497</v>
      </c>
      <c r="F4" s="576"/>
      <c r="G4" s="576"/>
      <c r="H4" s="76"/>
      <c r="J4" s="76"/>
      <c r="K4" s="110"/>
      <c r="L4" s="110"/>
      <c r="M4" s="529" t="s">
        <v>346</v>
      </c>
      <c r="N4" s="529"/>
      <c r="O4" s="110"/>
      <c r="P4" s="110"/>
      <c r="Q4" s="111"/>
      <c r="R4" s="111"/>
      <c r="AA4" s="186"/>
      <c r="AB4" s="186"/>
      <c r="AC4" s="186"/>
      <c r="AD4" s="186"/>
      <c r="AE4" s="186"/>
      <c r="AF4" s="186"/>
      <c r="AG4" s="186"/>
      <c r="AI4" s="186"/>
      <c r="AJ4" s="186"/>
    </row>
    <row r="5" spans="1:36" s="214" customFormat="1" ht="18.75" thickBot="1" x14ac:dyDescent="0.25">
      <c r="A5" s="186"/>
      <c r="B5" s="76"/>
      <c r="E5" s="565" t="s">
        <v>22</v>
      </c>
      <c r="F5" s="566"/>
      <c r="G5" s="567"/>
      <c r="H5" s="76"/>
      <c r="J5" s="76"/>
      <c r="K5" s="110"/>
      <c r="L5" s="110"/>
      <c r="M5" s="254" t="s">
        <v>505</v>
      </c>
      <c r="N5" s="254" t="s">
        <v>506</v>
      </c>
      <c r="O5" s="110"/>
      <c r="P5" s="110"/>
      <c r="Q5" s="111"/>
      <c r="R5" s="111"/>
      <c r="AA5" s="186"/>
      <c r="AB5" s="186"/>
      <c r="AC5" s="186"/>
      <c r="AD5" s="186"/>
      <c r="AE5" s="186"/>
      <c r="AF5" s="186"/>
      <c r="AG5" s="186"/>
      <c r="AI5" s="186"/>
      <c r="AJ5" s="186"/>
    </row>
    <row r="6" spans="1:36" s="214" customFormat="1" x14ac:dyDescent="0.2">
      <c r="A6" s="186"/>
      <c r="B6" s="76"/>
      <c r="C6" s="228">
        <v>1</v>
      </c>
      <c r="E6" s="568" t="s">
        <v>558</v>
      </c>
      <c r="F6" s="569"/>
      <c r="G6" s="570"/>
      <c r="H6" s="76"/>
      <c r="J6" s="76"/>
      <c r="K6" s="110"/>
      <c r="L6" s="110"/>
      <c r="M6" s="257">
        <v>1</v>
      </c>
      <c r="N6" s="257" t="s">
        <v>558</v>
      </c>
      <c r="O6" s="110"/>
      <c r="P6" s="110"/>
      <c r="Q6" s="111"/>
      <c r="R6" s="111"/>
      <c r="AA6" s="186"/>
      <c r="AB6" s="186"/>
      <c r="AC6" s="186"/>
      <c r="AD6" s="186"/>
      <c r="AE6" s="186"/>
      <c r="AF6" s="186"/>
      <c r="AG6" s="186"/>
      <c r="AI6" s="186"/>
      <c r="AJ6" s="186"/>
    </row>
    <row r="7" spans="1:36" s="214" customFormat="1" x14ac:dyDescent="0.2">
      <c r="A7" s="186"/>
      <c r="B7" s="76"/>
      <c r="C7" s="229">
        <v>2</v>
      </c>
      <c r="E7" s="571" t="s">
        <v>559</v>
      </c>
      <c r="F7" s="555"/>
      <c r="G7" s="572"/>
      <c r="H7" s="76"/>
      <c r="J7" s="76"/>
      <c r="K7" s="110"/>
      <c r="L7" s="110"/>
      <c r="M7" s="257" t="s">
        <v>562</v>
      </c>
      <c r="N7" s="257" t="s">
        <v>559</v>
      </c>
      <c r="O7" s="110"/>
      <c r="P7" s="110"/>
      <c r="Q7" s="111"/>
      <c r="R7" s="111"/>
      <c r="AA7" s="186"/>
      <c r="AB7" s="186"/>
      <c r="AC7" s="186"/>
      <c r="AD7" s="186"/>
      <c r="AE7" s="186"/>
      <c r="AF7" s="186"/>
      <c r="AG7" s="186"/>
      <c r="AI7" s="186"/>
      <c r="AJ7" s="186"/>
    </row>
    <row r="8" spans="1:36" s="214" customFormat="1" ht="18.75" thickBot="1" x14ac:dyDescent="0.25">
      <c r="A8" s="186"/>
      <c r="B8" s="76"/>
      <c r="C8" s="230">
        <v>3</v>
      </c>
      <c r="E8" s="573" t="s">
        <v>560</v>
      </c>
      <c r="F8" s="574"/>
      <c r="G8" s="575"/>
      <c r="H8" s="76"/>
      <c r="J8" s="76"/>
      <c r="K8" s="110"/>
      <c r="L8" s="110"/>
      <c r="M8" s="257" t="s">
        <v>561</v>
      </c>
      <c r="N8" s="257" t="s">
        <v>560</v>
      </c>
      <c r="O8" s="110"/>
      <c r="P8" s="110"/>
      <c r="Q8" s="111"/>
      <c r="R8" s="111"/>
      <c r="AA8" s="186"/>
      <c r="AB8" s="186"/>
      <c r="AC8" s="186"/>
      <c r="AD8" s="186"/>
      <c r="AE8" s="186"/>
      <c r="AF8" s="186"/>
      <c r="AG8" s="186"/>
      <c r="AI8" s="186"/>
      <c r="AJ8" s="186"/>
    </row>
    <row r="9" spans="1:36" s="214" customFormat="1" ht="18.75" thickBot="1" x14ac:dyDescent="0.25">
      <c r="A9" s="186"/>
      <c r="B9" s="76"/>
      <c r="C9" s="76"/>
      <c r="D9" s="76"/>
      <c r="E9" s="76"/>
      <c r="F9" s="76"/>
      <c r="G9" s="77"/>
      <c r="H9" s="76"/>
      <c r="I9" s="76"/>
      <c r="J9" s="76"/>
      <c r="K9" s="110"/>
      <c r="L9" s="110"/>
      <c r="M9" s="110"/>
      <c r="N9" s="110"/>
      <c r="O9" s="110"/>
      <c r="P9" s="110"/>
      <c r="Q9" s="111"/>
      <c r="R9" s="111"/>
      <c r="AA9" s="186"/>
      <c r="AB9" s="186"/>
      <c r="AC9" s="186"/>
      <c r="AD9" s="186"/>
      <c r="AE9" s="186"/>
      <c r="AF9" s="186"/>
      <c r="AG9" s="186"/>
      <c r="AI9" s="186"/>
      <c r="AJ9" s="186"/>
    </row>
    <row r="10" spans="1:36" s="214" customFormat="1" ht="18.75" thickBot="1" x14ac:dyDescent="0.25">
      <c r="A10" s="186"/>
      <c r="B10" s="525" t="s">
        <v>20</v>
      </c>
      <c r="C10" s="526"/>
      <c r="D10" s="526"/>
      <c r="E10" s="526"/>
      <c r="F10" s="526"/>
      <c r="G10" s="526"/>
      <c r="H10" s="526"/>
      <c r="I10" s="526"/>
      <c r="J10" s="526"/>
      <c r="K10" s="527"/>
      <c r="L10" s="110"/>
      <c r="M10" s="110"/>
      <c r="N10" s="110"/>
      <c r="O10" s="110"/>
      <c r="P10" s="110"/>
      <c r="Q10" s="111"/>
      <c r="R10" s="111"/>
      <c r="AA10" s="186"/>
      <c r="AB10" s="186"/>
      <c r="AC10" s="186"/>
      <c r="AD10" s="186"/>
      <c r="AE10" s="186"/>
      <c r="AF10" s="186"/>
      <c r="AG10" s="186"/>
      <c r="AI10" s="186"/>
      <c r="AJ10" s="186"/>
    </row>
    <row r="11" spans="1:36" s="214" customFormat="1" ht="18.75" thickBot="1" x14ac:dyDescent="0.25">
      <c r="A11" s="186"/>
      <c r="B11" s="66" t="s">
        <v>19</v>
      </c>
      <c r="C11" s="449" t="s">
        <v>18</v>
      </c>
      <c r="D11" s="66" t="s">
        <v>17</v>
      </c>
      <c r="E11" s="453" t="s">
        <v>77</v>
      </c>
      <c r="F11" s="541" t="s">
        <v>16</v>
      </c>
      <c r="G11" s="538"/>
      <c r="H11" s="520" t="s">
        <v>15</v>
      </c>
      <c r="I11" s="521"/>
      <c r="J11" s="562" t="s">
        <v>14</v>
      </c>
      <c r="K11" s="557"/>
      <c r="L11" s="110"/>
      <c r="M11" s="110"/>
      <c r="N11" s="110"/>
      <c r="O11" s="110"/>
      <c r="P11" s="110"/>
      <c r="Q11" s="111"/>
      <c r="R11" s="111"/>
      <c r="AA11" s="190" t="s">
        <v>53</v>
      </c>
      <c r="AB11" s="67" t="s">
        <v>70</v>
      </c>
      <c r="AC11" s="190" t="s">
        <v>54</v>
      </c>
      <c r="AD11" s="454"/>
      <c r="AE11" s="67"/>
      <c r="AF11" s="67"/>
      <c r="AG11" s="67"/>
      <c r="AH11" s="67"/>
      <c r="AI11" s="67"/>
      <c r="AJ11" s="67"/>
    </row>
    <row r="12" spans="1:36" s="214" customFormat="1" x14ac:dyDescent="0.25">
      <c r="A12" s="186"/>
      <c r="B12" s="173">
        <v>42481</v>
      </c>
      <c r="C12" s="508" t="s">
        <v>301</v>
      </c>
      <c r="D12" s="32" t="s">
        <v>498</v>
      </c>
      <c r="E12" s="277" t="s">
        <v>428</v>
      </c>
      <c r="F12" s="60">
        <v>1</v>
      </c>
      <c r="G12" s="424" t="str">
        <f>E6</f>
        <v>U.Porto</v>
      </c>
      <c r="H12" s="428">
        <v>3</v>
      </c>
      <c r="I12" s="46" t="str">
        <f>E8</f>
        <v>NOVA</v>
      </c>
      <c r="J12" s="60"/>
      <c r="K12" s="46"/>
      <c r="L12" s="110"/>
      <c r="M12" s="110"/>
      <c r="N12" s="110"/>
      <c r="O12" s="110"/>
      <c r="P12" s="110"/>
      <c r="Q12" s="111"/>
      <c r="R12" s="111"/>
      <c r="AA12" s="454" t="str">
        <f>IF(AND(J12=K12),"EMPATE",(IF(J12&gt;K12,G12,I12)))</f>
        <v>EMPATE</v>
      </c>
      <c r="AB12" s="446">
        <f t="shared" ref="AB12:AB14" si="0">IF(AI12=AJ12,"EMPATE",)</f>
        <v>0</v>
      </c>
      <c r="AC12" s="454" t="str">
        <f t="shared" ref="AC12:AC14" si="1">IF(AND(J12=K12),"EMPATE",(IF(J12&lt;K12,G12,I12)))</f>
        <v>EMPATE</v>
      </c>
      <c r="AD12" s="129"/>
      <c r="AE12" s="186"/>
      <c r="AF12" s="186"/>
      <c r="AG12" s="186"/>
      <c r="AI12" s="67" t="str">
        <f t="shared" ref="AI12:AI14" si="2">IF(J12=K12,"EMPATE",)</f>
        <v>EMPATE</v>
      </c>
      <c r="AJ12" s="67" t="str">
        <f t="shared" ref="AJ12:AJ14" si="3">IF(J12&lt;&gt;0,"EMPATE","vazio")</f>
        <v>vazio</v>
      </c>
    </row>
    <row r="13" spans="1:36" s="214" customFormat="1" x14ac:dyDescent="0.25">
      <c r="A13" s="186"/>
      <c r="B13" s="251">
        <v>42481</v>
      </c>
      <c r="C13" s="510" t="s">
        <v>613</v>
      </c>
      <c r="D13" s="268" t="s">
        <v>499</v>
      </c>
      <c r="E13" s="276" t="s">
        <v>428</v>
      </c>
      <c r="F13" s="425">
        <v>3</v>
      </c>
      <c r="G13" s="426" t="str">
        <f>E8</f>
        <v>NOVA</v>
      </c>
      <c r="H13" s="429">
        <v>2</v>
      </c>
      <c r="I13" s="267" t="str">
        <f>E7</f>
        <v>AAC</v>
      </c>
      <c r="J13" s="425"/>
      <c r="K13" s="267"/>
      <c r="L13" s="110"/>
      <c r="M13" s="110"/>
      <c r="N13" s="110"/>
      <c r="O13" s="110"/>
      <c r="P13" s="110"/>
      <c r="Q13" s="111"/>
      <c r="R13" s="111"/>
      <c r="AA13" s="454" t="str">
        <f>IF(AND(J13=K13),"EMPATE",(IF(J13&gt;K13,G13,I13)))</f>
        <v>EMPATE</v>
      </c>
      <c r="AB13" s="446">
        <f t="shared" si="0"/>
        <v>0</v>
      </c>
      <c r="AC13" s="454" t="str">
        <f t="shared" si="1"/>
        <v>EMPATE</v>
      </c>
      <c r="AD13" s="129"/>
      <c r="AE13" s="186"/>
      <c r="AF13" s="186"/>
      <c r="AG13" s="186"/>
      <c r="AI13" s="67" t="str">
        <f t="shared" si="2"/>
        <v>EMPATE</v>
      </c>
      <c r="AJ13" s="67" t="str">
        <f t="shared" si="3"/>
        <v>vazio</v>
      </c>
    </row>
    <row r="14" spans="1:36" s="214" customFormat="1" ht="18.75" thickBot="1" x14ac:dyDescent="0.3">
      <c r="A14" s="186"/>
      <c r="B14" s="174">
        <v>42481</v>
      </c>
      <c r="C14" s="509" t="s">
        <v>614</v>
      </c>
      <c r="D14" s="28" t="s">
        <v>500</v>
      </c>
      <c r="E14" s="275" t="s">
        <v>428</v>
      </c>
      <c r="F14" s="57">
        <v>2</v>
      </c>
      <c r="G14" s="427" t="str">
        <f>E7</f>
        <v>AAC</v>
      </c>
      <c r="H14" s="430">
        <v>1</v>
      </c>
      <c r="I14" s="43" t="str">
        <f>E6</f>
        <v>U.Porto</v>
      </c>
      <c r="J14" s="57"/>
      <c r="K14" s="43"/>
      <c r="L14" s="110"/>
      <c r="M14" s="110"/>
      <c r="N14" s="110"/>
      <c r="O14" s="110"/>
      <c r="P14" s="110"/>
      <c r="Q14" s="111"/>
      <c r="R14" s="111"/>
      <c r="AA14" s="454" t="str">
        <f>IF(AND(J14=K14),"EMPATE",(IF(J14&gt;K14,G14,I14)))</f>
        <v>EMPATE</v>
      </c>
      <c r="AB14" s="446">
        <f t="shared" si="0"/>
        <v>0</v>
      </c>
      <c r="AC14" s="454" t="str">
        <f t="shared" si="1"/>
        <v>EMPATE</v>
      </c>
      <c r="AD14" s="129"/>
      <c r="AE14" s="129"/>
      <c r="AF14" s="129"/>
      <c r="AG14" s="129"/>
      <c r="AI14" s="67" t="str">
        <f t="shared" si="2"/>
        <v>EMPATE</v>
      </c>
      <c r="AJ14" s="67" t="str">
        <f t="shared" si="3"/>
        <v>vazio</v>
      </c>
    </row>
    <row r="15" spans="1:36" s="214" customFormat="1" x14ac:dyDescent="0.25">
      <c r="A15" s="186"/>
      <c r="B15" s="173">
        <v>42481</v>
      </c>
      <c r="C15" s="508" t="s">
        <v>314</v>
      </c>
      <c r="D15" s="32" t="s">
        <v>501</v>
      </c>
      <c r="E15" s="32" t="s">
        <v>428</v>
      </c>
      <c r="F15" s="60">
        <v>3</v>
      </c>
      <c r="G15" s="424" t="str">
        <f>E8</f>
        <v>NOVA</v>
      </c>
      <c r="H15" s="428">
        <v>1</v>
      </c>
      <c r="I15" s="46" t="str">
        <f>E6</f>
        <v>U.Porto</v>
      </c>
      <c r="J15" s="60"/>
      <c r="K15" s="46"/>
      <c r="L15" s="110"/>
      <c r="M15" s="110"/>
      <c r="N15" s="110"/>
      <c r="O15" s="110"/>
      <c r="P15" s="110"/>
      <c r="Q15" s="111"/>
      <c r="R15" s="111"/>
      <c r="AA15" s="454" t="str">
        <f>IF(AND(J15=K15),"EMPATE",(IF(J15&gt;K15,G15,I15)))</f>
        <v>EMPATE</v>
      </c>
      <c r="AB15" s="446">
        <f t="shared" ref="AB15:AB17" si="4">IF(AI15=AJ15,"EMPATE",)</f>
        <v>0</v>
      </c>
      <c r="AC15" s="454" t="str">
        <f t="shared" ref="AC15:AC17" si="5">IF(AND(J15=K15),"EMPATE",(IF(J15&lt;K15,G15,I15)))</f>
        <v>EMPATE</v>
      </c>
      <c r="AD15" s="129"/>
      <c r="AE15" s="186"/>
      <c r="AF15" s="186"/>
      <c r="AG15" s="186"/>
      <c r="AI15" s="67" t="str">
        <f t="shared" ref="AI15:AI17" si="6">IF(J15=K15,"EMPATE",)</f>
        <v>EMPATE</v>
      </c>
      <c r="AJ15" s="67" t="str">
        <f t="shared" ref="AJ15:AJ17" si="7">IF(J15&lt;&gt;0,"EMPATE","vazio")</f>
        <v>vazio</v>
      </c>
    </row>
    <row r="16" spans="1:36" s="214" customFormat="1" x14ac:dyDescent="0.25">
      <c r="A16" s="186"/>
      <c r="B16" s="251">
        <v>42481</v>
      </c>
      <c r="C16" s="510" t="s">
        <v>615</v>
      </c>
      <c r="D16" s="268" t="s">
        <v>502</v>
      </c>
      <c r="E16" s="268" t="s">
        <v>428</v>
      </c>
      <c r="F16" s="425">
        <v>2</v>
      </c>
      <c r="G16" s="426" t="str">
        <f>E7</f>
        <v>AAC</v>
      </c>
      <c r="H16" s="429">
        <v>3</v>
      </c>
      <c r="I16" s="267" t="str">
        <f>E8</f>
        <v>NOVA</v>
      </c>
      <c r="J16" s="425"/>
      <c r="K16" s="267"/>
      <c r="L16" s="110"/>
      <c r="M16" s="110"/>
      <c r="N16" s="110"/>
      <c r="O16" s="110"/>
      <c r="P16" s="110"/>
      <c r="Q16" s="111"/>
      <c r="R16" s="111"/>
      <c r="AA16" s="454" t="str">
        <f>IF(AND(J16=K16),"EMPATE",(IF(J16&gt;K16,G16,I16)))</f>
        <v>EMPATE</v>
      </c>
      <c r="AB16" s="446">
        <f t="shared" si="4"/>
        <v>0</v>
      </c>
      <c r="AC16" s="454" t="str">
        <f t="shared" si="5"/>
        <v>EMPATE</v>
      </c>
      <c r="AD16" s="129"/>
      <c r="AE16" s="186"/>
      <c r="AF16" s="186"/>
      <c r="AG16" s="186"/>
      <c r="AI16" s="67" t="str">
        <f t="shared" si="6"/>
        <v>EMPATE</v>
      </c>
      <c r="AJ16" s="67" t="str">
        <f t="shared" si="7"/>
        <v>vazio</v>
      </c>
    </row>
    <row r="17" spans="1:36" s="214" customFormat="1" ht="18.75" thickBot="1" x14ac:dyDescent="0.3">
      <c r="A17" s="186"/>
      <c r="B17" s="174">
        <v>42481</v>
      </c>
      <c r="C17" s="509" t="s">
        <v>418</v>
      </c>
      <c r="D17" s="28" t="s">
        <v>503</v>
      </c>
      <c r="E17" s="275" t="s">
        <v>428</v>
      </c>
      <c r="F17" s="57">
        <v>1</v>
      </c>
      <c r="G17" s="427" t="str">
        <f>E6</f>
        <v>U.Porto</v>
      </c>
      <c r="H17" s="430">
        <v>2</v>
      </c>
      <c r="I17" s="43" t="str">
        <f>E7</f>
        <v>AAC</v>
      </c>
      <c r="J17" s="57"/>
      <c r="K17" s="43"/>
      <c r="L17" s="110"/>
      <c r="M17" s="110"/>
      <c r="N17" s="110"/>
      <c r="O17" s="110"/>
      <c r="P17" s="110"/>
      <c r="Q17" s="111"/>
      <c r="R17" s="111"/>
      <c r="AA17" s="454" t="str">
        <f t="shared" ref="AA17" si="8">IF(AND(J17=K17),"EMPATE",(IF(J17&gt;K17,G17,I17)))</f>
        <v>EMPATE</v>
      </c>
      <c r="AB17" s="446">
        <f t="shared" si="4"/>
        <v>0</v>
      </c>
      <c r="AC17" s="454" t="str">
        <f t="shared" si="5"/>
        <v>EMPATE</v>
      </c>
      <c r="AD17" s="129"/>
      <c r="AE17" s="129"/>
      <c r="AF17" s="129"/>
      <c r="AG17" s="129"/>
      <c r="AI17" s="67" t="str">
        <f t="shared" si="6"/>
        <v>EMPATE</v>
      </c>
      <c r="AJ17" s="67" t="str">
        <f t="shared" si="7"/>
        <v>vazio</v>
      </c>
    </row>
    <row r="18" spans="1:36" s="214" customFormat="1" x14ac:dyDescent="0.25">
      <c r="A18" s="186"/>
      <c r="B18" s="55"/>
      <c r="C18" s="54"/>
      <c r="D18" s="51"/>
      <c r="E18" s="51"/>
      <c r="F18" s="51"/>
      <c r="G18" s="226"/>
      <c r="H18" s="52"/>
      <c r="I18" s="51"/>
      <c r="J18" s="51"/>
      <c r="K18" s="51"/>
      <c r="L18" s="110"/>
      <c r="M18" s="110"/>
      <c r="N18" s="110"/>
      <c r="O18" s="110"/>
      <c r="P18" s="110"/>
      <c r="Q18" s="111"/>
      <c r="R18" s="111"/>
      <c r="AA18" s="129"/>
      <c r="AB18" s="129"/>
      <c r="AC18" s="129"/>
      <c r="AD18" s="129"/>
      <c r="AE18" s="129"/>
      <c r="AF18" s="129"/>
      <c r="AG18" s="129"/>
      <c r="AI18" s="186"/>
      <c r="AJ18" s="186"/>
    </row>
    <row r="19" spans="1:36" s="214" customFormat="1" ht="18.75" thickBot="1" x14ac:dyDescent="0.25">
      <c r="A19" s="186"/>
      <c r="B19" s="534" t="s">
        <v>13</v>
      </c>
      <c r="C19" s="534"/>
      <c r="D19" s="534"/>
      <c r="E19" s="534"/>
      <c r="F19" s="534"/>
      <c r="G19" s="534"/>
      <c r="H19" s="534"/>
      <c r="I19" s="534"/>
      <c r="J19" s="534"/>
      <c r="K19" s="534"/>
      <c r="L19" s="110"/>
      <c r="M19" s="110"/>
      <c r="N19" s="110"/>
      <c r="O19" s="110"/>
      <c r="P19" s="110"/>
      <c r="Q19" s="111"/>
      <c r="R19" s="111"/>
      <c r="AA19" s="129"/>
      <c r="AB19" s="129"/>
      <c r="AC19" s="129"/>
      <c r="AD19" s="129"/>
      <c r="AE19" s="129"/>
      <c r="AF19" s="129"/>
      <c r="AG19" s="129"/>
      <c r="AH19" s="23"/>
      <c r="AI19" s="129"/>
      <c r="AJ19" s="129"/>
    </row>
    <row r="20" spans="1:36" s="214" customFormat="1" ht="18.75" thickBot="1" x14ac:dyDescent="0.25">
      <c r="A20" s="186"/>
      <c r="B20" s="121" t="s">
        <v>12</v>
      </c>
      <c r="C20" s="333" t="s">
        <v>11</v>
      </c>
      <c r="D20" s="451" t="s">
        <v>10</v>
      </c>
      <c r="E20" s="113" t="s">
        <v>9</v>
      </c>
      <c r="F20" s="452" t="s">
        <v>52</v>
      </c>
      <c r="G20" s="452" t="s">
        <v>8</v>
      </c>
      <c r="H20" s="122" t="s">
        <v>7</v>
      </c>
      <c r="I20" s="113" t="s">
        <v>6</v>
      </c>
      <c r="J20" s="123" t="s">
        <v>5</v>
      </c>
      <c r="K20" s="121" t="s">
        <v>4</v>
      </c>
      <c r="L20" s="110"/>
      <c r="M20" s="110"/>
      <c r="N20" s="110"/>
      <c r="O20" s="110"/>
      <c r="P20" s="110"/>
      <c r="Q20" s="111"/>
      <c r="R20" s="111"/>
      <c r="AA20" s="193" t="s">
        <v>71</v>
      </c>
      <c r="AB20" s="194" t="s">
        <v>72</v>
      </c>
      <c r="AC20" s="195" t="s">
        <v>73</v>
      </c>
      <c r="AD20" s="454"/>
      <c r="AE20" s="193" t="s">
        <v>74</v>
      </c>
      <c r="AF20" s="196" t="s">
        <v>75</v>
      </c>
      <c r="AG20" s="197" t="s">
        <v>76</v>
      </c>
      <c r="AH20" s="23"/>
      <c r="AI20" s="129"/>
      <c r="AJ20" s="129"/>
    </row>
    <row r="21" spans="1:36" s="214" customFormat="1" x14ac:dyDescent="0.25">
      <c r="A21" s="186"/>
      <c r="B21" s="14" t="s">
        <v>3</v>
      </c>
      <c r="C21" s="388" t="str">
        <f>E6</f>
        <v>U.Porto</v>
      </c>
      <c r="D21" s="16">
        <f>E21+F21+G21</f>
        <v>0</v>
      </c>
      <c r="E21" s="138">
        <f>COUNTIFS($AA$15:$AA$17,C21)</f>
        <v>0</v>
      </c>
      <c r="F21" s="345">
        <f>AG21</f>
        <v>0</v>
      </c>
      <c r="G21" s="156">
        <f>COUNTIFS($AC$15:$AC$17,C21)</f>
        <v>0</v>
      </c>
      <c r="H21" s="15">
        <f>SUMIFS(K12:K17,I12:I17,C21)+SUMIFS(J12:J17,G12:G17,C21)</f>
        <v>0</v>
      </c>
      <c r="I21" s="115">
        <f>AC21</f>
        <v>0</v>
      </c>
      <c r="J21" s="336">
        <f>H21-I21</f>
        <v>0</v>
      </c>
      <c r="K21" s="13">
        <f>(E21*3)+(F21*2)+G21</f>
        <v>0</v>
      </c>
      <c r="L21" s="110"/>
      <c r="M21" s="110"/>
      <c r="N21" s="110"/>
      <c r="O21" s="110"/>
      <c r="P21" s="110"/>
      <c r="Q21" s="111"/>
      <c r="R21" s="111"/>
      <c r="AA21" s="155">
        <f>SUMIFS($J$12:$J$17,$G$12:$G$17,"&lt;&gt;B22",$I$12:$I$17,$C21)</f>
        <v>0</v>
      </c>
      <c r="AB21" s="198">
        <f>SUMIFS($K$12:$K$17,$I$12:$I$17,"&lt;&gt;B22",$G$12:$G$17,$C21)</f>
        <v>0</v>
      </c>
      <c r="AC21" s="199">
        <f>SUM(AA21:AB21)</f>
        <v>0</v>
      </c>
      <c r="AD21" s="190"/>
      <c r="AE21" s="133">
        <f>COUNTIFS($AB$12:$AB$17,"EMPATE",G12:G17,C21)</f>
        <v>0</v>
      </c>
      <c r="AF21" s="217">
        <f>COUNTIFS($AB$12:$AB$17,"EMPATE",I12:I17,C21)</f>
        <v>0</v>
      </c>
      <c r="AG21" s="218">
        <f>SUM(AE21:AF21)</f>
        <v>0</v>
      </c>
      <c r="AI21" s="186"/>
      <c r="AJ21" s="186"/>
    </row>
    <row r="22" spans="1:36" s="214" customFormat="1" x14ac:dyDescent="0.25">
      <c r="A22" s="186"/>
      <c r="B22" s="8" t="s">
        <v>2</v>
      </c>
      <c r="C22" s="11" t="str">
        <f>E7</f>
        <v>AAC</v>
      </c>
      <c r="D22" s="10">
        <f>E22+F22+G22</f>
        <v>0</v>
      </c>
      <c r="E22" s="141">
        <f>COUNTIFS($AA$15:$AA$17,C22)</f>
        <v>0</v>
      </c>
      <c r="F22" s="346">
        <f>AG22</f>
        <v>0</v>
      </c>
      <c r="G22" s="157">
        <f>COUNTIFS($AC$15:$AC$17,C22)</f>
        <v>0</v>
      </c>
      <c r="H22" s="9">
        <f>SUMIFS(K12:K17,I12:I17,C22)+SUMIFS(J12:J17,G12:G17,C22)</f>
        <v>0</v>
      </c>
      <c r="I22" s="116">
        <f>AC22</f>
        <v>0</v>
      </c>
      <c r="J22" s="160">
        <f>H22-I22</f>
        <v>0</v>
      </c>
      <c r="K22" s="7">
        <f t="shared" ref="K22:K23" si="9">(E22*3)+(F22*2)+G22</f>
        <v>0</v>
      </c>
      <c r="L22" s="110"/>
      <c r="M22" s="110"/>
      <c r="N22" s="110"/>
      <c r="O22" s="110"/>
      <c r="P22" s="110"/>
      <c r="Q22" s="111"/>
      <c r="R22" s="111"/>
      <c r="AA22" s="155">
        <f>SUMIFS($J$12:$J$17,$G$12:$G$17,"&lt;&gt;B22",$I$12:$I$17,$C22)</f>
        <v>0</v>
      </c>
      <c r="AB22" s="198">
        <f t="shared" ref="AB22:AB23" si="10">SUMIFS($K$12:$K$17,$I$12:$I$17,"&lt;&gt;B22",$G$12:$G$17,$C22)</f>
        <v>0</v>
      </c>
      <c r="AC22" s="199">
        <f>SUM(AA22:AB22)</f>
        <v>0</v>
      </c>
      <c r="AD22" s="190"/>
      <c r="AE22" s="133">
        <f>COUNTIFS($AB$12:$AB$17,"EMPATE",G12:G17,C22)</f>
        <v>0</v>
      </c>
      <c r="AF22" s="217">
        <f>COUNTIFS($AB$12:$AB$17,"EMPATE",I13:I18,C22)</f>
        <v>0</v>
      </c>
      <c r="AG22" s="216">
        <f>SUM(AE22:AF22)</f>
        <v>0</v>
      </c>
      <c r="AH22" s="23"/>
      <c r="AI22" s="129"/>
      <c r="AJ22" s="129"/>
    </row>
    <row r="23" spans="1:36" ht="18.75" thickBot="1" x14ac:dyDescent="0.3">
      <c r="B23" s="3" t="s">
        <v>1</v>
      </c>
      <c r="C23" s="6" t="str">
        <f>E8</f>
        <v>NOVA</v>
      </c>
      <c r="D23" s="5">
        <f t="shared" ref="D23" si="11">E23+F23+G23</f>
        <v>0</v>
      </c>
      <c r="E23" s="144">
        <f>COUNTIFS($AA$15:$AA$17,C23)</f>
        <v>0</v>
      </c>
      <c r="F23" s="347">
        <f t="shared" ref="F23" si="12">AG23</f>
        <v>0</v>
      </c>
      <c r="G23" s="158">
        <f>COUNTIFS($AC$15:$AC$17,C23)</f>
        <v>0</v>
      </c>
      <c r="H23" s="4">
        <f>SUMIFS(K12:K17,I12:I17,C23)+SUMIFS(J12:J17,G12:G17,C23)</f>
        <v>0</v>
      </c>
      <c r="I23" s="117">
        <f t="shared" ref="I23" si="13">AC23</f>
        <v>0</v>
      </c>
      <c r="J23" s="161">
        <f>H23-I23</f>
        <v>0</v>
      </c>
      <c r="K23" s="2">
        <f t="shared" si="9"/>
        <v>0</v>
      </c>
      <c r="L23" s="110"/>
      <c r="M23" s="110"/>
      <c r="N23" s="110"/>
      <c r="O23" s="110"/>
      <c r="P23" s="110"/>
      <c r="Q23" s="111"/>
      <c r="R23" s="111"/>
      <c r="AA23" s="155">
        <f>SUMIFS($J$12:$J$17,$G$12:$G$17,"&lt;&gt;B22",$I$12:$I$17,$C23)</f>
        <v>0</v>
      </c>
      <c r="AB23" s="198">
        <f t="shared" si="10"/>
        <v>0</v>
      </c>
      <c r="AC23" s="199">
        <f t="shared" ref="AC23" si="14">SUM(AA23:AB23)</f>
        <v>0</v>
      </c>
      <c r="AD23" s="190"/>
      <c r="AE23" s="133">
        <f>COUNTIFS($AB$12:$AB$17,"EMPATE",G12:G17,C23)</f>
        <v>0</v>
      </c>
      <c r="AF23" s="217">
        <f>COUNTIFS($AB$12:$AB$17,"EMPATE",I14:I19,C23)</f>
        <v>0</v>
      </c>
      <c r="AG23" s="218">
        <f>SUM(AE23:AF23)</f>
        <v>0</v>
      </c>
    </row>
    <row r="24" spans="1:36" x14ac:dyDescent="0.2">
      <c r="B24" s="76"/>
      <c r="C24" s="76"/>
      <c r="D24" s="76"/>
      <c r="E24" s="76"/>
      <c r="F24" s="76"/>
      <c r="G24" s="77"/>
      <c r="H24" s="76"/>
      <c r="I24" s="76"/>
      <c r="J24" s="76"/>
      <c r="K24" s="110"/>
      <c r="L24" s="110"/>
      <c r="M24" s="110"/>
      <c r="N24" s="110"/>
      <c r="O24" s="110"/>
      <c r="P24" s="110"/>
      <c r="Q24" s="111"/>
      <c r="R24" s="111"/>
    </row>
    <row r="25" spans="1:36" s="214" customFormat="1" x14ac:dyDescent="0.25">
      <c r="A25" s="186"/>
      <c r="B25" s="394"/>
      <c r="D25" s="25"/>
      <c r="G25" s="227"/>
      <c r="AA25" s="186"/>
      <c r="AB25" s="186"/>
      <c r="AC25" s="186"/>
      <c r="AD25" s="186"/>
      <c r="AE25" s="186"/>
      <c r="AF25" s="186"/>
      <c r="AG25" s="186"/>
      <c r="AI25" s="186"/>
      <c r="AJ25" s="186"/>
    </row>
    <row r="26" spans="1:36" s="214" customFormat="1" x14ac:dyDescent="0.2">
      <c r="A26" s="186"/>
      <c r="E26" s="447" t="s">
        <v>321</v>
      </c>
      <c r="F26" s="447" t="s">
        <v>69</v>
      </c>
      <c r="G26" s="531" t="s">
        <v>322</v>
      </c>
      <c r="H26" s="531"/>
      <c r="AA26" s="186"/>
      <c r="AB26" s="186"/>
      <c r="AC26" s="186"/>
      <c r="AD26" s="186"/>
      <c r="AE26" s="186"/>
      <c r="AF26" s="186"/>
      <c r="AG26" s="186"/>
      <c r="AI26" s="186"/>
      <c r="AJ26" s="186"/>
    </row>
    <row r="27" spans="1:36" s="214" customFormat="1" x14ac:dyDescent="0.2">
      <c r="A27" s="186"/>
      <c r="E27" s="450" t="s">
        <v>3</v>
      </c>
      <c r="F27" s="450"/>
      <c r="G27" s="540"/>
      <c r="H27" s="540"/>
      <c r="AA27" s="186"/>
      <c r="AB27" s="186"/>
      <c r="AC27" s="186"/>
      <c r="AD27" s="186"/>
      <c r="AE27" s="186"/>
      <c r="AF27" s="186"/>
      <c r="AG27" s="186"/>
      <c r="AI27" s="186"/>
      <c r="AJ27" s="186"/>
    </row>
    <row r="28" spans="1:36" s="214" customFormat="1" x14ac:dyDescent="0.2">
      <c r="A28" s="186"/>
      <c r="E28" s="450" t="s">
        <v>2</v>
      </c>
      <c r="F28" s="450"/>
      <c r="G28" s="540"/>
      <c r="H28" s="540"/>
      <c r="AA28" s="186"/>
      <c r="AB28" s="186"/>
      <c r="AC28" s="186"/>
      <c r="AD28" s="186"/>
      <c r="AE28" s="186"/>
      <c r="AF28" s="186"/>
      <c r="AG28" s="186"/>
      <c r="AI28" s="186"/>
      <c r="AJ28" s="186"/>
    </row>
    <row r="29" spans="1:36" s="214" customFormat="1" x14ac:dyDescent="0.2">
      <c r="A29" s="186"/>
      <c r="E29" s="450" t="s">
        <v>1</v>
      </c>
      <c r="F29" s="450"/>
      <c r="G29" s="540"/>
      <c r="H29" s="540"/>
      <c r="AA29" s="186"/>
      <c r="AB29" s="186"/>
      <c r="AC29" s="186"/>
      <c r="AD29" s="186"/>
      <c r="AE29" s="186"/>
      <c r="AF29" s="186"/>
      <c r="AG29" s="186"/>
      <c r="AI29" s="186"/>
      <c r="AJ29" s="186"/>
    </row>
    <row r="30" spans="1:36" s="214" customFormat="1" ht="15" x14ac:dyDescent="0.2">
      <c r="A30" s="186"/>
      <c r="AA30" s="186"/>
      <c r="AB30" s="186"/>
      <c r="AC30" s="186"/>
      <c r="AD30" s="186"/>
      <c r="AE30" s="186"/>
      <c r="AF30" s="186"/>
      <c r="AG30" s="186"/>
      <c r="AI30" s="186"/>
      <c r="AJ30" s="186"/>
    </row>
    <row r="31" spans="1:36" s="214" customFormat="1" x14ac:dyDescent="0.2">
      <c r="A31" s="186"/>
      <c r="F31" s="450"/>
      <c r="G31" s="450"/>
      <c r="H31" s="540"/>
      <c r="I31" s="540"/>
      <c r="AA31" s="186"/>
      <c r="AB31" s="186"/>
      <c r="AC31" s="186"/>
      <c r="AD31" s="186"/>
      <c r="AE31" s="186"/>
      <c r="AF31" s="186"/>
      <c r="AG31" s="186"/>
      <c r="AI31" s="186"/>
      <c r="AJ31" s="186"/>
    </row>
    <row r="32" spans="1:36" s="214" customFormat="1" x14ac:dyDescent="0.2">
      <c r="A32" s="186"/>
      <c r="F32" s="450"/>
      <c r="G32" s="450"/>
      <c r="H32" s="540"/>
      <c r="I32" s="540"/>
      <c r="AA32" s="186"/>
      <c r="AB32" s="186"/>
      <c r="AC32" s="186"/>
      <c r="AD32" s="186"/>
      <c r="AE32" s="186"/>
      <c r="AF32" s="186"/>
      <c r="AG32" s="186"/>
      <c r="AI32" s="186"/>
      <c r="AJ32" s="186"/>
    </row>
    <row r="33" spans="1:36" s="214" customFormat="1" x14ac:dyDescent="0.2">
      <c r="A33" s="186"/>
      <c r="F33" s="450"/>
      <c r="G33" s="450"/>
      <c r="H33" s="540"/>
      <c r="I33" s="540"/>
      <c r="AA33" s="186"/>
      <c r="AB33" s="186"/>
      <c r="AC33" s="186"/>
      <c r="AD33" s="186"/>
      <c r="AE33" s="186"/>
      <c r="AF33" s="186"/>
      <c r="AG33" s="186"/>
      <c r="AI33" s="186"/>
      <c r="AJ33" s="186"/>
    </row>
    <row r="34" spans="1:36" s="214" customFormat="1" x14ac:dyDescent="0.25">
      <c r="A34" s="186"/>
      <c r="G34" s="227"/>
      <c r="AA34" s="186"/>
      <c r="AB34" s="186"/>
      <c r="AC34" s="186"/>
      <c r="AD34" s="186"/>
      <c r="AE34" s="186"/>
      <c r="AF34" s="186"/>
      <c r="AG34" s="186"/>
      <c r="AI34" s="186"/>
      <c r="AJ34" s="186"/>
    </row>
    <row r="35" spans="1:36" s="214" customFormat="1" x14ac:dyDescent="0.25">
      <c r="A35" s="186"/>
      <c r="G35" s="227"/>
      <c r="AA35" s="186"/>
      <c r="AB35" s="186"/>
      <c r="AC35" s="186"/>
      <c r="AD35" s="186"/>
      <c r="AE35" s="186"/>
      <c r="AF35" s="186"/>
      <c r="AG35" s="186"/>
      <c r="AI35" s="186"/>
      <c r="AJ35" s="186"/>
    </row>
    <row r="36" spans="1:36" s="214" customFormat="1" ht="15" x14ac:dyDescent="0.2">
      <c r="A36" s="186"/>
      <c r="AA36" s="186"/>
      <c r="AB36" s="186"/>
      <c r="AC36" s="186"/>
      <c r="AD36" s="186"/>
      <c r="AE36" s="186"/>
      <c r="AF36" s="186"/>
      <c r="AG36" s="186"/>
      <c r="AI36" s="186"/>
      <c r="AJ36" s="186"/>
    </row>
    <row r="37" spans="1:36" s="214" customFormat="1" ht="15" x14ac:dyDescent="0.2">
      <c r="A37" s="186"/>
      <c r="AA37" s="186"/>
      <c r="AB37" s="186"/>
      <c r="AC37" s="186"/>
      <c r="AD37" s="186"/>
      <c r="AE37" s="186"/>
      <c r="AF37" s="186"/>
      <c r="AG37" s="186"/>
      <c r="AI37" s="186"/>
      <c r="AJ37" s="186"/>
    </row>
    <row r="38" spans="1:36" s="214" customFormat="1" ht="15" x14ac:dyDescent="0.2">
      <c r="A38" s="186"/>
      <c r="AA38" s="186"/>
      <c r="AB38" s="186"/>
      <c r="AC38" s="186"/>
      <c r="AD38" s="186"/>
      <c r="AE38" s="186"/>
      <c r="AF38" s="186"/>
      <c r="AG38" s="186"/>
      <c r="AI38" s="186"/>
      <c r="AJ38" s="186"/>
    </row>
    <row r="39" spans="1:36" s="214" customFormat="1" ht="15" x14ac:dyDescent="0.2">
      <c r="A39" s="186"/>
      <c r="AA39" s="186"/>
      <c r="AB39" s="186"/>
      <c r="AC39" s="186"/>
      <c r="AD39" s="186"/>
      <c r="AE39" s="186"/>
      <c r="AF39" s="186"/>
      <c r="AG39" s="186"/>
      <c r="AI39" s="186"/>
      <c r="AJ39" s="186"/>
    </row>
    <row r="40" spans="1:36" s="214" customFormat="1" x14ac:dyDescent="0.25">
      <c r="A40" s="186"/>
      <c r="G40" s="227"/>
      <c r="AA40" s="186"/>
      <c r="AB40" s="186"/>
      <c r="AC40" s="186"/>
      <c r="AD40" s="186"/>
      <c r="AE40" s="186"/>
      <c r="AF40" s="186"/>
      <c r="AG40" s="186"/>
      <c r="AI40" s="186"/>
      <c r="AJ40" s="186"/>
    </row>
    <row r="41" spans="1:36" s="214" customFormat="1" x14ac:dyDescent="0.25">
      <c r="A41" s="186"/>
      <c r="G41" s="227"/>
      <c r="AA41" s="186"/>
      <c r="AB41" s="186"/>
      <c r="AC41" s="186"/>
      <c r="AD41" s="186"/>
      <c r="AE41" s="186"/>
      <c r="AF41" s="186"/>
      <c r="AG41" s="186"/>
      <c r="AI41" s="186"/>
      <c r="AJ41" s="186"/>
    </row>
    <row r="42" spans="1:36" s="214" customFormat="1" x14ac:dyDescent="0.25">
      <c r="A42" s="186"/>
      <c r="G42" s="227"/>
      <c r="AA42" s="186"/>
      <c r="AB42" s="186"/>
      <c r="AC42" s="186"/>
      <c r="AD42" s="186"/>
      <c r="AE42" s="186"/>
      <c r="AF42" s="186"/>
      <c r="AG42" s="186"/>
      <c r="AI42" s="186"/>
      <c r="AJ42" s="186"/>
    </row>
    <row r="43" spans="1:36" s="214" customFormat="1" x14ac:dyDescent="0.25">
      <c r="A43" s="186"/>
      <c r="G43" s="227"/>
      <c r="AA43" s="186"/>
      <c r="AB43" s="186"/>
      <c r="AC43" s="186"/>
      <c r="AD43" s="186"/>
      <c r="AE43" s="186"/>
      <c r="AF43" s="186"/>
      <c r="AG43" s="186"/>
      <c r="AI43" s="186"/>
      <c r="AJ43" s="186"/>
    </row>
    <row r="44" spans="1:36" s="214" customFormat="1" x14ac:dyDescent="0.25">
      <c r="A44" s="186"/>
      <c r="G44" s="227"/>
      <c r="AA44" s="186"/>
      <c r="AB44" s="186"/>
      <c r="AC44" s="186"/>
      <c r="AD44" s="186"/>
      <c r="AE44" s="186"/>
      <c r="AF44" s="186"/>
      <c r="AG44" s="186"/>
      <c r="AI44" s="186"/>
      <c r="AJ44" s="186"/>
    </row>
    <row r="45" spans="1:36" s="214" customFormat="1" x14ac:dyDescent="0.25">
      <c r="A45" s="186"/>
      <c r="G45" s="227"/>
      <c r="AA45" s="186"/>
      <c r="AB45" s="186"/>
      <c r="AC45" s="186"/>
      <c r="AD45" s="186"/>
      <c r="AE45" s="186"/>
      <c r="AF45" s="186"/>
      <c r="AG45" s="186"/>
      <c r="AI45" s="186"/>
      <c r="AJ45" s="186"/>
    </row>
    <row r="46" spans="1:36" s="214" customFormat="1" x14ac:dyDescent="0.25">
      <c r="A46" s="186"/>
      <c r="G46" s="227"/>
      <c r="AA46" s="186"/>
      <c r="AB46" s="186"/>
      <c r="AC46" s="186"/>
      <c r="AD46" s="186"/>
      <c r="AE46" s="186"/>
      <c r="AF46" s="186"/>
      <c r="AG46" s="186"/>
      <c r="AI46" s="186"/>
      <c r="AJ46" s="186"/>
    </row>
    <row r="47" spans="1:36" s="214" customFormat="1" x14ac:dyDescent="0.25">
      <c r="A47" s="186"/>
      <c r="G47" s="227"/>
      <c r="AA47" s="186"/>
      <c r="AB47" s="186"/>
      <c r="AC47" s="186"/>
      <c r="AD47" s="186"/>
      <c r="AE47" s="186"/>
      <c r="AF47" s="186"/>
      <c r="AG47" s="186"/>
      <c r="AI47" s="186"/>
      <c r="AJ47" s="186"/>
    </row>
    <row r="48" spans="1:36" s="214" customFormat="1" x14ac:dyDescent="0.25">
      <c r="A48" s="186"/>
      <c r="G48" s="227"/>
      <c r="AA48" s="186"/>
      <c r="AB48" s="186"/>
      <c r="AC48" s="186"/>
      <c r="AD48" s="186"/>
      <c r="AE48" s="186"/>
      <c r="AF48" s="186"/>
      <c r="AG48" s="186"/>
      <c r="AI48" s="186"/>
      <c r="AJ48" s="186"/>
    </row>
    <row r="49" spans="1:36" s="214" customFormat="1" x14ac:dyDescent="0.25">
      <c r="A49" s="186"/>
      <c r="G49" s="227"/>
      <c r="AA49" s="186"/>
      <c r="AB49" s="186"/>
      <c r="AC49" s="186"/>
      <c r="AD49" s="186"/>
      <c r="AE49" s="186"/>
      <c r="AF49" s="186"/>
      <c r="AG49" s="186"/>
      <c r="AI49" s="186"/>
      <c r="AJ49" s="186"/>
    </row>
    <row r="50" spans="1:36" s="214" customFormat="1" x14ac:dyDescent="0.25">
      <c r="A50" s="186"/>
      <c r="G50" s="227"/>
      <c r="AA50" s="186"/>
      <c r="AB50" s="186"/>
      <c r="AC50" s="186"/>
      <c r="AD50" s="186"/>
      <c r="AE50" s="186"/>
      <c r="AF50" s="186"/>
      <c r="AG50" s="186"/>
      <c r="AI50" s="186"/>
      <c r="AJ50" s="186"/>
    </row>
    <row r="51" spans="1:36" s="214" customFormat="1" x14ac:dyDescent="0.25">
      <c r="A51" s="186"/>
      <c r="G51" s="227"/>
      <c r="AA51" s="186"/>
      <c r="AB51" s="186"/>
      <c r="AC51" s="186"/>
      <c r="AD51" s="186"/>
      <c r="AE51" s="186"/>
      <c r="AF51" s="186"/>
      <c r="AG51" s="186"/>
      <c r="AI51" s="186"/>
      <c r="AJ51" s="186"/>
    </row>
    <row r="52" spans="1:36" s="214" customFormat="1" x14ac:dyDescent="0.25">
      <c r="A52" s="186"/>
      <c r="G52" s="227"/>
      <c r="AA52" s="186"/>
      <c r="AB52" s="186"/>
      <c r="AC52" s="186"/>
      <c r="AD52" s="186"/>
      <c r="AE52" s="186"/>
      <c r="AF52" s="186"/>
      <c r="AG52" s="186"/>
      <c r="AI52" s="186"/>
      <c r="AJ52" s="186"/>
    </row>
  </sheetData>
  <sheetProtection password="C765" sheet="1" objects="1" scenarios="1"/>
  <protectedRanges>
    <protectedRange sqref="E6:G8 M6:N8 J12:K17 F27:H29" name="Intervalo1"/>
  </protectedRanges>
  <mergeCells count="19">
    <mergeCell ref="H33:I33"/>
    <mergeCell ref="G26:H26"/>
    <mergeCell ref="G27:H27"/>
    <mergeCell ref="G28:H28"/>
    <mergeCell ref="G29:H29"/>
    <mergeCell ref="H31:I31"/>
    <mergeCell ref="H32:I32"/>
    <mergeCell ref="B19:K19"/>
    <mergeCell ref="B1:K1"/>
    <mergeCell ref="M4:N4"/>
    <mergeCell ref="B10:K10"/>
    <mergeCell ref="F11:G11"/>
    <mergeCell ref="H11:I11"/>
    <mergeCell ref="J11:K11"/>
    <mergeCell ref="E5:G5"/>
    <mergeCell ref="E6:G6"/>
    <mergeCell ref="E7:G7"/>
    <mergeCell ref="E8:G8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14</vt:i4>
      </vt:variant>
    </vt:vector>
  </HeadingPairs>
  <TitlesOfParts>
    <vt:vector size="27" baseType="lpstr">
      <vt:lpstr>Andebol F</vt:lpstr>
      <vt:lpstr>Andebol M</vt:lpstr>
      <vt:lpstr>Basquetebol F</vt:lpstr>
      <vt:lpstr>Basquetebol M</vt:lpstr>
      <vt:lpstr>Corfebol mx</vt:lpstr>
      <vt:lpstr>Futebol 11 M</vt:lpstr>
      <vt:lpstr>Futsal F</vt:lpstr>
      <vt:lpstr>Futsal M</vt:lpstr>
      <vt:lpstr>Rugby 7 F</vt:lpstr>
      <vt:lpstr>Rugby 7 M</vt:lpstr>
      <vt:lpstr>Voleibol F</vt:lpstr>
      <vt:lpstr>Voleibol M</vt:lpstr>
      <vt:lpstr>Calendário Geral</vt:lpstr>
      <vt:lpstr>'Andebol F'!Área_de_Impressão</vt:lpstr>
      <vt:lpstr>'Andebol M'!Área_de_Impressão</vt:lpstr>
      <vt:lpstr>'Basquetebol F'!Área_de_Impressão</vt:lpstr>
      <vt:lpstr>'Basquetebol M'!Área_de_Impressão</vt:lpstr>
      <vt:lpstr>'Calendário Geral'!Área_de_Impressão</vt:lpstr>
      <vt:lpstr>'Corfebol mx'!Área_de_Impressão</vt:lpstr>
      <vt:lpstr>'Futebol 11 M'!Área_de_Impressão</vt:lpstr>
      <vt:lpstr>'Futsal F'!Área_de_Impressão</vt:lpstr>
      <vt:lpstr>'Futsal M'!Área_de_Impressão</vt:lpstr>
      <vt:lpstr>'Rugby 7 F'!Área_de_Impressão</vt:lpstr>
      <vt:lpstr>'Rugby 7 M'!Área_de_Impressão</vt:lpstr>
      <vt:lpstr>'Voleibol F'!Área_de_Impressão</vt:lpstr>
      <vt:lpstr>'Voleibol M'!Área_de_Impressão</vt:lpstr>
      <vt:lpstr>'Calendário Geral'!Títulos_de_Impressão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FADU Marco Oliveira</dc:creator>
  <cp:lastModifiedBy>FADU Marco Oliveira</cp:lastModifiedBy>
  <cp:lastPrinted>2016-03-30T12:18:08Z</cp:lastPrinted>
  <dcterms:created xsi:type="dcterms:W3CDTF">2015-02-03T12:16:55Z</dcterms:created>
  <dcterms:modified xsi:type="dcterms:W3CDTF">2016-04-05T16:57:31Z</dcterms:modified>
</cp:coreProperties>
</file>